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Usuario\Downloads\"/>
    </mc:Choice>
  </mc:AlternateContent>
  <xr:revisionPtr revIDLastSave="0" documentId="13_ncr:1_{F18774C5-3E85-41ED-AAC0-62A7650E68C3}" xr6:coauthVersionLast="47" xr6:coauthVersionMax="47" xr10:uidLastSave="{00000000-0000-0000-0000-000000000000}"/>
  <bookViews>
    <workbookView xWindow="-120" yWindow="-120" windowWidth="24240" windowHeight="13020" xr2:uid="{13818B82-9055-492E-BDF6-84216F7DB8DC}"/>
  </bookViews>
  <sheets>
    <sheet name="Hoja2" sheetId="2" r:id="rId1"/>
    <sheet name="Hoja1" sheetId="1" r:id="rId2"/>
  </sheets>
  <externalReferences>
    <externalReference r:id="rId3"/>
  </externalReferences>
  <definedNames>
    <definedName name="__FPMExcelClient_CellBasedFunctionStatus" localSheetId="0" hidden="1">"1_1_2_2_2_2"</definedName>
    <definedName name="__FPMExcelClient_RefreshTime" localSheetId="0">636963840434892000</definedName>
    <definedName name="_xlnm._FilterDatabase" localSheetId="0" hidden="1">Hoja2!$K$24:$AE$953</definedName>
    <definedName name="EPMWorkbookOptions_1">"DSoAAB+LCAAAAAAABADtmm1vokoUx99vst/B8F4eBNQ21A0LNJJbwQW1N2kag3Ksk0XgDljbb78j+IRi17q9ZpelaVM6c86ZM//59TDgSF9eZl7lGXCEAv+G4miWqoA/DlzkP91Q83hS5erUl9bnT9J9gL+PguC7GcbENKoQPz+6fonQDTWN4/CaYRaLBb3g6QA/MTWW5Zh/O3f2eAozp4r8KHb8MVAbL/fnXhQZtVKRlMD3Ybwcsxcoc4zB"</definedName>
    <definedName name="EPMWorkbookOptions_2" hidden="1">"jwcIFklnplt1YmfVStoNZwbpaJuRYpiFc4ySofoR4C6GCZB4Y6BJQlRreNvtDL92FeOeY4cPKyeOpTlOoDmxSdf56+Yyw8gJmVE4Zh6HD90gQjF6dpaXd7IxVEyjZ8k9k/w9cbwIHiVmmcg2LTkMPTR2diQ8Ob11jGyUnebVrFuZTPYSSDXbylhhjna1keuCr6IZ+FGS7nHTbapRxoZY2dNgsYmhBF6AWzGeg8TkdLzlmswix/NgditHwkUM"</definedName>
    <definedName name="EPMWorkbookOptions_3" hidden="1">"L/Gt8xxgFJO8kvVInQ/69vzb6GnqkZ/YBo+wBW4bAXbweIq2cd60OSGfW4SjeGdC+f17gTazPi74qVa7dn0f/TeHREnZ0mSJyet5K0C6fKRUiCzHN7mdAHkLm/ia2AXcYiUmvciNHoWe89rFQQg4fm1xYl2cwGhSFeuuUBVqk6tqUwSosg7UBHfUEBojfjly1isn8J0TbVatA7MRKX45ZlnCcw2ISeq/I9PDUsFH+qFLfhu9Nkcur0RSNUgl"</definedName>
    <definedName name="EPMWorkbookOptions_4" hidden="1">"OLA9EnNN0uvWtELq7LWPvBtqSQy196/49pqe5isxP5vtR8mhaIo57Jk9+a7UZIMIVyKyj4gh/+mCSMwppWanWv5vZV0xO0ReuacPzPOrO8sKZP9zenHnilfcd3QkmJLvW9MqKc1N8yxK13vWMxHleVEUBOF0RGtFRHT1CJKpqOR+mzwSlLDmpnkGrKrck22zbyna2bjWGxzbbDZOx5UvHq5bGbPAqnYx9oi/D7C6oeqKrJrWr+wA6nWef8cW"</definedName>
    <definedName name="EPMWorkbookOptions_5" hidden="1">"QCgesBsZs7z+wy6/Slpz0zyD1o5paOolX0WIxUM11TDLKWkb6ka3BDU3zTNAtfpfrV94qHo3p/XicZpIuPcGQCmf/4+leQaktqnopBSoF+S0UTxO1ypmUSWt5Vb1Y3Ht6Vqne8mi2iwerKmGWVRrLNegC8HqR6qSCDJs/7Xv34+SYpeS7Evy935Kc1SSb/yfLsnvc+MbaJatm8YF73xXxbvzrURMP6AZlO9k8tM8552MJtt9S7MviCdXwBMi"</definedName>
    <definedName name="EPMWorkbookOptions_6" hidden="1">"axlTQLuapZuqrpSYvscok02+kcTkHZPLtK7NSbTDY4S7jYdHDyULJhiiqembIfirg1zZtsRM8cDBy5imbzvPsD4+tt+c2K6PWBI040TFtfVhR9Z+4a4WTdKjgYORM/KgA/hpG+Gg/fOnbdjVkc7WD9dPRDYNKgAA"</definedName>
    <definedName name="Rubro">[1]Hoja2!$J$20:$J$25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2" l="1"/>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655" i="2"/>
  <c r="X656" i="2"/>
  <c r="X657" i="2"/>
  <c r="X658" i="2"/>
  <c r="X659" i="2"/>
  <c r="X660" i="2"/>
  <c r="X661" i="2"/>
  <c r="X662" i="2"/>
  <c r="X663" i="2"/>
  <c r="X664" i="2"/>
  <c r="X665" i="2"/>
  <c r="X666" i="2"/>
  <c r="X667" i="2"/>
  <c r="X668" i="2"/>
  <c r="X669" i="2"/>
  <c r="X670" i="2"/>
  <c r="X671" i="2"/>
  <c r="X672" i="2"/>
  <c r="X673" i="2"/>
  <c r="X674" i="2"/>
  <c r="X675" i="2"/>
  <c r="X676" i="2"/>
  <c r="X677" i="2"/>
  <c r="X678" i="2"/>
  <c r="X679" i="2"/>
  <c r="X680" i="2"/>
  <c r="X681" i="2"/>
  <c r="X682" i="2"/>
  <c r="X683" i="2"/>
  <c r="X684" i="2"/>
  <c r="X685" i="2"/>
  <c r="X686" i="2"/>
  <c r="X687" i="2"/>
  <c r="X688" i="2"/>
  <c r="X689" i="2"/>
  <c r="X690" i="2"/>
  <c r="X691" i="2"/>
  <c r="X692" i="2"/>
  <c r="X693" i="2"/>
  <c r="X694" i="2"/>
  <c r="X695" i="2"/>
  <c r="X696" i="2"/>
  <c r="X697" i="2"/>
  <c r="X698" i="2"/>
  <c r="X699" i="2"/>
  <c r="X700" i="2"/>
  <c r="X701" i="2"/>
  <c r="X702" i="2"/>
  <c r="X703" i="2"/>
  <c r="X704" i="2"/>
  <c r="X705" i="2"/>
  <c r="X706" i="2"/>
  <c r="X707" i="2"/>
  <c r="X708" i="2"/>
  <c r="X709" i="2"/>
  <c r="X710" i="2"/>
  <c r="X711" i="2"/>
  <c r="X712" i="2"/>
  <c r="X713" i="2"/>
  <c r="X714" i="2"/>
  <c r="X715" i="2"/>
  <c r="X716" i="2"/>
  <c r="X717" i="2"/>
  <c r="X718" i="2"/>
  <c r="X719" i="2"/>
  <c r="X720" i="2"/>
  <c r="X721" i="2"/>
  <c r="X722" i="2"/>
  <c r="X723" i="2"/>
  <c r="X724" i="2"/>
  <c r="X725" i="2"/>
  <c r="X726" i="2"/>
  <c r="X727" i="2"/>
  <c r="X728" i="2"/>
  <c r="X729" i="2"/>
  <c r="X730" i="2"/>
  <c r="X731" i="2"/>
  <c r="X732" i="2"/>
  <c r="X733" i="2"/>
  <c r="X734" i="2"/>
  <c r="X735" i="2"/>
  <c r="X736" i="2"/>
  <c r="X737" i="2"/>
  <c r="X738" i="2"/>
  <c r="X739" i="2"/>
  <c r="X740" i="2"/>
  <c r="X741" i="2"/>
  <c r="X742" i="2"/>
  <c r="X743" i="2"/>
  <c r="X744" i="2"/>
  <c r="X745" i="2"/>
  <c r="X746" i="2"/>
  <c r="X747" i="2"/>
  <c r="X748" i="2"/>
  <c r="X749" i="2"/>
  <c r="X750" i="2"/>
  <c r="X751" i="2"/>
  <c r="X752" i="2"/>
  <c r="X753" i="2"/>
  <c r="X754" i="2"/>
  <c r="X755" i="2"/>
  <c r="X756" i="2"/>
  <c r="X757" i="2"/>
  <c r="X758" i="2"/>
  <c r="X759" i="2"/>
  <c r="X760" i="2"/>
  <c r="X761" i="2"/>
  <c r="X762" i="2"/>
  <c r="X763" i="2"/>
  <c r="X764" i="2"/>
  <c r="X765" i="2"/>
  <c r="X766" i="2"/>
  <c r="X767" i="2"/>
  <c r="X768" i="2"/>
  <c r="X769" i="2"/>
  <c r="X770" i="2"/>
  <c r="X771" i="2"/>
  <c r="X772" i="2"/>
  <c r="X773" i="2"/>
  <c r="X774" i="2"/>
  <c r="X775" i="2"/>
  <c r="X776" i="2"/>
  <c r="X777" i="2"/>
  <c r="X778" i="2"/>
  <c r="X779" i="2"/>
  <c r="X780" i="2"/>
  <c r="X781" i="2"/>
  <c r="X782" i="2"/>
  <c r="X783" i="2"/>
  <c r="X784" i="2"/>
  <c r="X785" i="2"/>
  <c r="X786" i="2"/>
  <c r="X787" i="2"/>
  <c r="X788" i="2"/>
  <c r="X789" i="2"/>
  <c r="X790" i="2"/>
  <c r="X791" i="2"/>
  <c r="X792" i="2"/>
  <c r="X793" i="2"/>
  <c r="X794" i="2"/>
  <c r="X795" i="2"/>
  <c r="X796" i="2"/>
  <c r="X797" i="2"/>
  <c r="X798" i="2"/>
  <c r="X799" i="2"/>
  <c r="X800" i="2"/>
  <c r="X801" i="2"/>
  <c r="X802" i="2"/>
  <c r="X803" i="2"/>
  <c r="X804" i="2"/>
  <c r="X805" i="2"/>
  <c r="X806" i="2"/>
  <c r="X807" i="2"/>
  <c r="X808" i="2"/>
  <c r="X809" i="2"/>
  <c r="X810" i="2"/>
  <c r="X811" i="2"/>
  <c r="X812" i="2"/>
  <c r="X813" i="2"/>
  <c r="X814" i="2"/>
  <c r="X815" i="2"/>
  <c r="X816" i="2"/>
  <c r="X817" i="2"/>
  <c r="X818" i="2"/>
  <c r="X819" i="2"/>
  <c r="X820" i="2"/>
  <c r="X821" i="2"/>
  <c r="X822" i="2"/>
  <c r="X823" i="2"/>
  <c r="X824" i="2"/>
  <c r="X825" i="2"/>
  <c r="X826" i="2"/>
  <c r="X827" i="2"/>
  <c r="X828" i="2"/>
  <c r="X829" i="2"/>
  <c r="X830" i="2"/>
  <c r="X831" i="2"/>
  <c r="X832" i="2"/>
  <c r="X833" i="2"/>
  <c r="X834" i="2"/>
  <c r="X835" i="2"/>
  <c r="X836" i="2"/>
  <c r="X837" i="2"/>
  <c r="X838" i="2"/>
  <c r="X839" i="2"/>
  <c r="X840" i="2"/>
  <c r="X841" i="2"/>
  <c r="X842" i="2"/>
  <c r="X843" i="2"/>
  <c r="X844" i="2"/>
  <c r="X845" i="2"/>
  <c r="X846" i="2"/>
  <c r="X847" i="2"/>
  <c r="X848" i="2"/>
  <c r="X849" i="2"/>
  <c r="X850" i="2"/>
  <c r="X851" i="2"/>
  <c r="X852" i="2"/>
  <c r="X853" i="2"/>
  <c r="X854" i="2"/>
  <c r="X855" i="2"/>
  <c r="X856" i="2"/>
  <c r="X857" i="2"/>
  <c r="X858" i="2"/>
  <c r="X859" i="2"/>
  <c r="X860" i="2"/>
  <c r="X861" i="2"/>
  <c r="X862" i="2"/>
  <c r="X863" i="2"/>
  <c r="X864" i="2"/>
  <c r="X865" i="2"/>
  <c r="X866" i="2"/>
  <c r="X867" i="2"/>
  <c r="X868" i="2"/>
  <c r="X869" i="2"/>
  <c r="X870" i="2"/>
  <c r="X871" i="2"/>
  <c r="X872" i="2"/>
  <c r="X873" i="2"/>
  <c r="X874" i="2"/>
  <c r="X875" i="2"/>
  <c r="X876" i="2"/>
  <c r="X877" i="2"/>
  <c r="X878" i="2"/>
  <c r="X879" i="2"/>
  <c r="X880" i="2"/>
  <c r="X881" i="2"/>
  <c r="X882" i="2"/>
  <c r="X883" i="2"/>
  <c r="X884" i="2"/>
  <c r="X885" i="2"/>
  <c r="X886" i="2"/>
  <c r="X887" i="2"/>
  <c r="X888" i="2"/>
  <c r="X889" i="2"/>
  <c r="X890" i="2"/>
  <c r="X891" i="2"/>
  <c r="X892" i="2"/>
  <c r="X893" i="2"/>
  <c r="X894" i="2"/>
  <c r="X895" i="2"/>
  <c r="X896" i="2"/>
  <c r="X897" i="2"/>
  <c r="X898" i="2"/>
  <c r="X899" i="2"/>
  <c r="X900" i="2"/>
  <c r="X901" i="2"/>
  <c r="X902" i="2"/>
  <c r="X903" i="2"/>
  <c r="X904" i="2"/>
  <c r="X905" i="2"/>
  <c r="X906" i="2"/>
  <c r="X907" i="2"/>
  <c r="X908" i="2"/>
  <c r="X909" i="2"/>
  <c r="X910" i="2"/>
  <c r="X911" i="2"/>
  <c r="X912" i="2"/>
  <c r="X913" i="2"/>
  <c r="X914" i="2"/>
  <c r="X915" i="2"/>
  <c r="X916" i="2"/>
  <c r="X917" i="2"/>
  <c r="X918" i="2"/>
  <c r="X919" i="2"/>
  <c r="X920" i="2"/>
  <c r="X921" i="2"/>
  <c r="X922" i="2"/>
  <c r="X923" i="2"/>
  <c r="X924" i="2"/>
  <c r="X925" i="2"/>
  <c r="X926" i="2"/>
  <c r="X927" i="2"/>
  <c r="X928" i="2"/>
  <c r="X929" i="2"/>
  <c r="X930" i="2"/>
  <c r="X931" i="2"/>
  <c r="X932" i="2"/>
  <c r="X933" i="2"/>
  <c r="X934" i="2"/>
  <c r="X935" i="2"/>
  <c r="X936" i="2"/>
  <c r="X937" i="2"/>
  <c r="X938" i="2"/>
  <c r="X939" i="2"/>
  <c r="X940" i="2"/>
  <c r="X941" i="2"/>
  <c r="X942" i="2"/>
  <c r="X943" i="2"/>
  <c r="X944" i="2"/>
  <c r="X945" i="2"/>
  <c r="X946" i="2"/>
  <c r="X947" i="2"/>
  <c r="X948" i="2"/>
  <c r="X949" i="2"/>
  <c r="X950" i="2"/>
  <c r="X951" i="2"/>
  <c r="X952" i="2"/>
  <c r="X953" i="2"/>
  <c r="AD627" i="2"/>
  <c r="AE627" i="2" s="1"/>
  <c r="AD628" i="2"/>
  <c r="AE628" i="2"/>
  <c r="AD629" i="2"/>
  <c r="AE629" i="2" s="1"/>
  <c r="AD630" i="2"/>
  <c r="AE630" i="2" s="1"/>
  <c r="AD631" i="2"/>
  <c r="AE631" i="2" s="1"/>
  <c r="AD632" i="2"/>
  <c r="AE632" i="2" s="1"/>
  <c r="AD633" i="2"/>
  <c r="AE633" i="2" s="1"/>
  <c r="AD634" i="2"/>
  <c r="AE634" i="2" s="1"/>
  <c r="AD635" i="2"/>
  <c r="AE635" i="2" s="1"/>
  <c r="AD636" i="2"/>
  <c r="AE636" i="2" s="1"/>
  <c r="AD637" i="2"/>
  <c r="AE637" i="2" s="1"/>
  <c r="AD638" i="2"/>
  <c r="AE638" i="2" s="1"/>
  <c r="AD639" i="2"/>
  <c r="AE639" i="2" s="1"/>
  <c r="AD640" i="2"/>
  <c r="AE640" i="2" s="1"/>
  <c r="AD641" i="2"/>
  <c r="AE641" i="2" s="1"/>
  <c r="AD642" i="2"/>
  <c r="AE642" i="2" s="1"/>
  <c r="AD643" i="2"/>
  <c r="AE643" i="2" s="1"/>
  <c r="AD644" i="2"/>
  <c r="AE644" i="2" s="1"/>
  <c r="AD645" i="2"/>
  <c r="AE645" i="2" s="1"/>
  <c r="AD646" i="2"/>
  <c r="AE646" i="2" s="1"/>
  <c r="AD647" i="2"/>
  <c r="AE647" i="2" s="1"/>
  <c r="AD648" i="2"/>
  <c r="AE648" i="2" s="1"/>
  <c r="AD649" i="2"/>
  <c r="AE649" i="2" s="1"/>
  <c r="AD650" i="2"/>
  <c r="AE650" i="2" s="1"/>
  <c r="AD651" i="2"/>
  <c r="AE651" i="2" s="1"/>
  <c r="AD652" i="2"/>
  <c r="AE652" i="2"/>
  <c r="AD653" i="2"/>
  <c r="AE653" i="2" s="1"/>
  <c r="AD654" i="2"/>
  <c r="AE654" i="2" s="1"/>
  <c r="AD655" i="2"/>
  <c r="AE655" i="2" s="1"/>
  <c r="AD656" i="2"/>
  <c r="AE656" i="2" s="1"/>
  <c r="AD657" i="2"/>
  <c r="AE657" i="2" s="1"/>
  <c r="AD658" i="2"/>
  <c r="AE658" i="2" s="1"/>
  <c r="AD659" i="2"/>
  <c r="AE659" i="2" s="1"/>
  <c r="AD660" i="2"/>
  <c r="AE660" i="2" s="1"/>
  <c r="AD661" i="2"/>
  <c r="AE661" i="2" s="1"/>
  <c r="AD662" i="2"/>
  <c r="AE662" i="2" s="1"/>
  <c r="AD663" i="2"/>
  <c r="AE663" i="2" s="1"/>
  <c r="AD664" i="2"/>
  <c r="AE664" i="2" s="1"/>
  <c r="AD665" i="2"/>
  <c r="AE665" i="2" s="1"/>
  <c r="AD666" i="2"/>
  <c r="AE666" i="2" s="1"/>
  <c r="AD667" i="2"/>
  <c r="AE667" i="2" s="1"/>
  <c r="AD668" i="2"/>
  <c r="AE668" i="2" s="1"/>
  <c r="AD669" i="2"/>
  <c r="AE669" i="2" s="1"/>
  <c r="AD670" i="2"/>
  <c r="AE670" i="2" s="1"/>
  <c r="AD671" i="2"/>
  <c r="AE671" i="2" s="1"/>
  <c r="AD672" i="2"/>
  <c r="AE672" i="2" s="1"/>
  <c r="AD673" i="2"/>
  <c r="AE673" i="2" s="1"/>
  <c r="AD674" i="2"/>
  <c r="AE674" i="2" s="1"/>
  <c r="AD675" i="2"/>
  <c r="AE675" i="2" s="1"/>
  <c r="AD676" i="2"/>
  <c r="AE676" i="2" s="1"/>
  <c r="AD677" i="2"/>
  <c r="AE677" i="2" s="1"/>
  <c r="AD678" i="2"/>
  <c r="AE678" i="2"/>
  <c r="AD679" i="2"/>
  <c r="AE679" i="2" s="1"/>
  <c r="AD680" i="2"/>
  <c r="AE680" i="2" s="1"/>
  <c r="AD681" i="2"/>
  <c r="AE681" i="2" s="1"/>
  <c r="AD682" i="2"/>
  <c r="AE682" i="2" s="1"/>
  <c r="AD683" i="2"/>
  <c r="AE683" i="2" s="1"/>
  <c r="AD684" i="2"/>
  <c r="AE684" i="2" s="1"/>
  <c r="AD685" i="2"/>
  <c r="AE685" i="2" s="1"/>
  <c r="AD686" i="2"/>
  <c r="AE686" i="2" s="1"/>
  <c r="AD687" i="2"/>
  <c r="AE687" i="2" s="1"/>
  <c r="AD688" i="2"/>
  <c r="AE688" i="2" s="1"/>
  <c r="AD689" i="2"/>
  <c r="AE689" i="2" s="1"/>
  <c r="AD690" i="2"/>
  <c r="AE690" i="2" s="1"/>
  <c r="AD691" i="2"/>
  <c r="AE691" i="2" s="1"/>
  <c r="AD692" i="2"/>
  <c r="AE692" i="2" s="1"/>
  <c r="AD693" i="2"/>
  <c r="AE693" i="2" s="1"/>
  <c r="AD694" i="2"/>
  <c r="AE694" i="2" s="1"/>
  <c r="AD695" i="2"/>
  <c r="AE695" i="2" s="1"/>
  <c r="AD696" i="2"/>
  <c r="AE696" i="2" s="1"/>
  <c r="AD697" i="2"/>
  <c r="AE697" i="2" s="1"/>
  <c r="AD698" i="2"/>
  <c r="AE698" i="2" s="1"/>
  <c r="AD699" i="2"/>
  <c r="AE699" i="2" s="1"/>
  <c r="AD700" i="2"/>
  <c r="AE700" i="2" s="1"/>
  <c r="AD701" i="2"/>
  <c r="AE701" i="2" s="1"/>
  <c r="AD702" i="2"/>
  <c r="AE702" i="2" s="1"/>
  <c r="AD703" i="2"/>
  <c r="AE703" i="2" s="1"/>
  <c r="AD704" i="2"/>
  <c r="AE704" i="2" s="1"/>
  <c r="AD705" i="2"/>
  <c r="AE705" i="2" s="1"/>
  <c r="AD706" i="2"/>
  <c r="AE706" i="2" s="1"/>
  <c r="AD707" i="2"/>
  <c r="AE707" i="2" s="1"/>
  <c r="AD708" i="2"/>
  <c r="AE708" i="2" s="1"/>
  <c r="AD709" i="2"/>
  <c r="AE709" i="2" s="1"/>
  <c r="AD710" i="2"/>
  <c r="AE710" i="2" s="1"/>
  <c r="AD711" i="2"/>
  <c r="AE711" i="2" s="1"/>
  <c r="AD712" i="2"/>
  <c r="AE712" i="2" s="1"/>
  <c r="AD713" i="2"/>
  <c r="AE713" i="2" s="1"/>
  <c r="AD714" i="2"/>
  <c r="AE714" i="2" s="1"/>
  <c r="AD715" i="2"/>
  <c r="AE715" i="2" s="1"/>
  <c r="AD716" i="2"/>
  <c r="AE716" i="2" s="1"/>
  <c r="AD717" i="2"/>
  <c r="AE717" i="2" s="1"/>
  <c r="AD718" i="2"/>
  <c r="AE718" i="2" s="1"/>
  <c r="AD719" i="2"/>
  <c r="AE719" i="2" s="1"/>
  <c r="AD720" i="2"/>
  <c r="AE720" i="2" s="1"/>
  <c r="AD721" i="2"/>
  <c r="AE721" i="2" s="1"/>
  <c r="AD722" i="2"/>
  <c r="AE722" i="2" s="1"/>
  <c r="AD723" i="2"/>
  <c r="AE723" i="2" s="1"/>
  <c r="AD724" i="2"/>
  <c r="AE724" i="2" s="1"/>
  <c r="AD725" i="2"/>
  <c r="AE725" i="2" s="1"/>
  <c r="AD726" i="2"/>
  <c r="AE726" i="2" s="1"/>
  <c r="AD727" i="2"/>
  <c r="AE727" i="2" s="1"/>
  <c r="AD728" i="2"/>
  <c r="AE728" i="2" s="1"/>
  <c r="AD729" i="2"/>
  <c r="AE729" i="2" s="1"/>
  <c r="AD730" i="2"/>
  <c r="AE730" i="2" s="1"/>
  <c r="AD731" i="2"/>
  <c r="AE731" i="2" s="1"/>
  <c r="AD732" i="2"/>
  <c r="AE732" i="2" s="1"/>
  <c r="AD733" i="2"/>
  <c r="AE733" i="2" s="1"/>
  <c r="AD734" i="2"/>
  <c r="AE734" i="2" s="1"/>
  <c r="AD735" i="2"/>
  <c r="AE735" i="2" s="1"/>
  <c r="AD736" i="2"/>
  <c r="AE736" i="2" s="1"/>
  <c r="AD737" i="2"/>
  <c r="AE737" i="2" s="1"/>
  <c r="AD738" i="2"/>
  <c r="AE738" i="2" s="1"/>
  <c r="AD739" i="2"/>
  <c r="AE739" i="2" s="1"/>
  <c r="AD740" i="2"/>
  <c r="AE740" i="2" s="1"/>
  <c r="AD741" i="2"/>
  <c r="AE741" i="2" s="1"/>
  <c r="AD742" i="2"/>
  <c r="AE742" i="2"/>
  <c r="AD743" i="2"/>
  <c r="AE743" i="2" s="1"/>
  <c r="AD744" i="2"/>
  <c r="AE744" i="2" s="1"/>
  <c r="AD745" i="2"/>
  <c r="AE745" i="2" s="1"/>
  <c r="AD746" i="2"/>
  <c r="AE746" i="2" s="1"/>
  <c r="AD747" i="2"/>
  <c r="AE747" i="2" s="1"/>
  <c r="AD748" i="2"/>
  <c r="AE748" i="2" s="1"/>
  <c r="AD749" i="2"/>
  <c r="AE749" i="2" s="1"/>
  <c r="AD750" i="2"/>
  <c r="AE750" i="2" s="1"/>
  <c r="AD751" i="2"/>
  <c r="AE751" i="2" s="1"/>
  <c r="AD752" i="2"/>
  <c r="AE752" i="2" s="1"/>
  <c r="AD753" i="2"/>
  <c r="AE753" i="2" s="1"/>
  <c r="AD754" i="2"/>
  <c r="AE754" i="2" s="1"/>
  <c r="AD755" i="2"/>
  <c r="AE755" i="2" s="1"/>
  <c r="AD756" i="2"/>
  <c r="AE756" i="2" s="1"/>
  <c r="AD757" i="2"/>
  <c r="AE757" i="2" s="1"/>
  <c r="AD758" i="2"/>
  <c r="AE758" i="2" s="1"/>
  <c r="AD759" i="2"/>
  <c r="AE759" i="2" s="1"/>
  <c r="AD760" i="2"/>
  <c r="AE760" i="2"/>
  <c r="AD761" i="2"/>
  <c r="AE761" i="2" s="1"/>
  <c r="AD762" i="2"/>
  <c r="AE762" i="2" s="1"/>
  <c r="AD763" i="2"/>
  <c r="AE763" i="2" s="1"/>
  <c r="AD764" i="2"/>
  <c r="AE764" i="2" s="1"/>
  <c r="AD765" i="2"/>
  <c r="AE765" i="2" s="1"/>
  <c r="AD766" i="2"/>
  <c r="AE766" i="2" s="1"/>
  <c r="AD767" i="2"/>
  <c r="AE767" i="2" s="1"/>
  <c r="AD768" i="2"/>
  <c r="AE768" i="2" s="1"/>
  <c r="AD769" i="2"/>
  <c r="AE769" i="2" s="1"/>
  <c r="AD770" i="2"/>
  <c r="AE770" i="2" s="1"/>
  <c r="AD771" i="2"/>
  <c r="AE771" i="2" s="1"/>
  <c r="AD772" i="2"/>
  <c r="AE772" i="2" s="1"/>
  <c r="AD773" i="2"/>
  <c r="AE773" i="2" s="1"/>
  <c r="AD774" i="2"/>
  <c r="AE774" i="2" s="1"/>
  <c r="AD775" i="2"/>
  <c r="AE775" i="2" s="1"/>
  <c r="AD776" i="2"/>
  <c r="AE776" i="2"/>
  <c r="AD777" i="2"/>
  <c r="AE777" i="2" s="1"/>
  <c r="AD778" i="2"/>
  <c r="AE778" i="2" s="1"/>
  <c r="AD779" i="2"/>
  <c r="AE779" i="2" s="1"/>
  <c r="AD780" i="2"/>
  <c r="AE780" i="2" s="1"/>
  <c r="AD781" i="2"/>
  <c r="AE781" i="2" s="1"/>
  <c r="AD782" i="2"/>
  <c r="AE782" i="2" s="1"/>
  <c r="AD783" i="2"/>
  <c r="AE783" i="2" s="1"/>
  <c r="AD784" i="2"/>
  <c r="AE784" i="2" s="1"/>
  <c r="AD785" i="2"/>
  <c r="AE785" i="2" s="1"/>
  <c r="AD786" i="2"/>
  <c r="AE786" i="2" s="1"/>
  <c r="AD787" i="2"/>
  <c r="AE787" i="2" s="1"/>
  <c r="AD788" i="2"/>
  <c r="AE788" i="2" s="1"/>
  <c r="AD789" i="2"/>
  <c r="AE789" i="2" s="1"/>
  <c r="AD790" i="2"/>
  <c r="AE790" i="2" s="1"/>
  <c r="AD791" i="2"/>
  <c r="AE791" i="2" s="1"/>
  <c r="AD792" i="2"/>
  <c r="AE792" i="2"/>
  <c r="AD793" i="2"/>
  <c r="AE793" i="2" s="1"/>
  <c r="AD794" i="2"/>
  <c r="AE794" i="2" s="1"/>
  <c r="AD795" i="2"/>
  <c r="AE795" i="2" s="1"/>
  <c r="AD796" i="2"/>
  <c r="AE796" i="2" s="1"/>
  <c r="AD797" i="2"/>
  <c r="AE797" i="2" s="1"/>
  <c r="AD798" i="2"/>
  <c r="AE798" i="2" s="1"/>
  <c r="AD799" i="2"/>
  <c r="AE799" i="2"/>
  <c r="AD800" i="2"/>
  <c r="AE800" i="2" s="1"/>
  <c r="AD801" i="2"/>
  <c r="AE801" i="2" s="1"/>
  <c r="AD802" i="2"/>
  <c r="AE802" i="2" s="1"/>
  <c r="AD803" i="2"/>
  <c r="AE803" i="2" s="1"/>
  <c r="AD804" i="2"/>
  <c r="AE804" i="2" s="1"/>
  <c r="AD805" i="2"/>
  <c r="AE805" i="2" s="1"/>
  <c r="AD806" i="2"/>
  <c r="AE806" i="2" s="1"/>
  <c r="AD807" i="2"/>
  <c r="AE807" i="2"/>
  <c r="AD808" i="2"/>
  <c r="AE808" i="2" s="1"/>
  <c r="AD809" i="2"/>
  <c r="AE809" i="2" s="1"/>
  <c r="AD810" i="2"/>
  <c r="AE810" i="2" s="1"/>
  <c r="AD811" i="2"/>
  <c r="AE811" i="2" s="1"/>
  <c r="AD812" i="2"/>
  <c r="AE812" i="2" s="1"/>
  <c r="AD813" i="2"/>
  <c r="AE813" i="2" s="1"/>
  <c r="AD814" i="2"/>
  <c r="AE814" i="2" s="1"/>
  <c r="AD815" i="2"/>
  <c r="AE815" i="2"/>
  <c r="AD816" i="2"/>
  <c r="AE816" i="2" s="1"/>
  <c r="AD817" i="2"/>
  <c r="AE817" i="2" s="1"/>
  <c r="AD818" i="2"/>
  <c r="AE818" i="2" s="1"/>
  <c r="AD819" i="2"/>
  <c r="AE819" i="2" s="1"/>
  <c r="AD820" i="2"/>
  <c r="AE820" i="2" s="1"/>
  <c r="AD821" i="2"/>
  <c r="AE821" i="2" s="1"/>
  <c r="AD822" i="2"/>
  <c r="AE822" i="2" s="1"/>
  <c r="AD823" i="2"/>
  <c r="AE823" i="2"/>
  <c r="AD824" i="2"/>
  <c r="AE824" i="2" s="1"/>
  <c r="AD825" i="2"/>
  <c r="AE825" i="2" s="1"/>
  <c r="AD826" i="2"/>
  <c r="AE826" i="2" s="1"/>
  <c r="AD827" i="2"/>
  <c r="AE827" i="2" s="1"/>
  <c r="AD828" i="2"/>
  <c r="AE828" i="2" s="1"/>
  <c r="AD829" i="2"/>
  <c r="AE829" i="2" s="1"/>
  <c r="AD830" i="2"/>
  <c r="AE830" i="2" s="1"/>
  <c r="AD831" i="2"/>
  <c r="AE831" i="2"/>
  <c r="AD832" i="2"/>
  <c r="AE832" i="2" s="1"/>
  <c r="AD833" i="2"/>
  <c r="AE833" i="2" s="1"/>
  <c r="AD834" i="2"/>
  <c r="AE834" i="2" s="1"/>
  <c r="AD835" i="2"/>
  <c r="AE835" i="2" s="1"/>
  <c r="AD836" i="2"/>
  <c r="AE836" i="2" s="1"/>
  <c r="AD837" i="2"/>
  <c r="AE837" i="2" s="1"/>
  <c r="AD838" i="2"/>
  <c r="AE838" i="2" s="1"/>
  <c r="AD839" i="2"/>
  <c r="AE839" i="2"/>
  <c r="AD840" i="2"/>
  <c r="AE840" i="2" s="1"/>
  <c r="AD841" i="2"/>
  <c r="AE841" i="2" s="1"/>
  <c r="AD842" i="2"/>
  <c r="AE842" i="2" s="1"/>
  <c r="AD843" i="2"/>
  <c r="AE843" i="2" s="1"/>
  <c r="AD844" i="2"/>
  <c r="AE844" i="2" s="1"/>
  <c r="AD845" i="2"/>
  <c r="AE845" i="2" s="1"/>
  <c r="AD846" i="2"/>
  <c r="AE846" i="2" s="1"/>
  <c r="AD847" i="2"/>
  <c r="AE847" i="2"/>
  <c r="AD848" i="2"/>
  <c r="AE848" i="2" s="1"/>
  <c r="AD849" i="2"/>
  <c r="AE849" i="2" s="1"/>
  <c r="AD850" i="2"/>
  <c r="AE850" i="2" s="1"/>
  <c r="AD851" i="2"/>
  <c r="AE851" i="2" s="1"/>
  <c r="AD852" i="2"/>
  <c r="AE852" i="2" s="1"/>
  <c r="AD853" i="2"/>
  <c r="AE853" i="2" s="1"/>
  <c r="AD854" i="2"/>
  <c r="AE854" i="2" s="1"/>
  <c r="AD855" i="2"/>
  <c r="AE855" i="2"/>
  <c r="AD856" i="2"/>
  <c r="AE856" i="2" s="1"/>
  <c r="AD857" i="2"/>
  <c r="AE857" i="2" s="1"/>
  <c r="AD858" i="2"/>
  <c r="AE858" i="2" s="1"/>
  <c r="AD859" i="2"/>
  <c r="AE859" i="2" s="1"/>
  <c r="AD860" i="2"/>
  <c r="AE860" i="2" s="1"/>
  <c r="AD861" i="2"/>
  <c r="AE861" i="2" s="1"/>
  <c r="AD862" i="2"/>
  <c r="AE862" i="2" s="1"/>
  <c r="AD863" i="2"/>
  <c r="AE863" i="2"/>
  <c r="AD864" i="2"/>
  <c r="AE864" i="2" s="1"/>
  <c r="AD865" i="2"/>
  <c r="AE865" i="2" s="1"/>
  <c r="AD866" i="2"/>
  <c r="AE866" i="2" s="1"/>
  <c r="AD867" i="2"/>
  <c r="AE867" i="2" s="1"/>
  <c r="AD868" i="2"/>
  <c r="AE868" i="2" s="1"/>
  <c r="AD869" i="2"/>
  <c r="AE869" i="2" s="1"/>
  <c r="AD870" i="2"/>
  <c r="AE870" i="2" s="1"/>
  <c r="AD871" i="2"/>
  <c r="AE871" i="2"/>
  <c r="AD872" i="2"/>
  <c r="AE872" i="2" s="1"/>
  <c r="AD873" i="2"/>
  <c r="AE873" i="2" s="1"/>
  <c r="AD874" i="2"/>
  <c r="AE874" i="2" s="1"/>
  <c r="AD875" i="2"/>
  <c r="AE875" i="2" s="1"/>
  <c r="AD876" i="2"/>
  <c r="AE876" i="2" s="1"/>
  <c r="AD877" i="2"/>
  <c r="AE877" i="2" s="1"/>
  <c r="AD878" i="2"/>
  <c r="AE878" i="2" s="1"/>
  <c r="AD879" i="2"/>
  <c r="AE879" i="2"/>
  <c r="AD880" i="2"/>
  <c r="AE880" i="2" s="1"/>
  <c r="AD881" i="2"/>
  <c r="AE881" i="2" s="1"/>
  <c r="AD882" i="2"/>
  <c r="AE882" i="2" s="1"/>
  <c r="AD883" i="2"/>
  <c r="AE883" i="2" s="1"/>
  <c r="AD884" i="2"/>
  <c r="AE884" i="2" s="1"/>
  <c r="AD885" i="2"/>
  <c r="AE885" i="2"/>
  <c r="AD886" i="2"/>
  <c r="AE886" i="2" s="1"/>
  <c r="AD887" i="2"/>
  <c r="AE887" i="2" s="1"/>
  <c r="AD888" i="2"/>
  <c r="AE888" i="2" s="1"/>
  <c r="AD889" i="2"/>
  <c r="AE889" i="2" s="1"/>
  <c r="AD890" i="2"/>
  <c r="AE890" i="2" s="1"/>
  <c r="AD891" i="2"/>
  <c r="AE891" i="2" s="1"/>
  <c r="AD892" i="2"/>
  <c r="AE892" i="2" s="1"/>
  <c r="AD893" i="2"/>
  <c r="AE893" i="2" s="1"/>
  <c r="AD894" i="2"/>
  <c r="AE894" i="2" s="1"/>
  <c r="AD895" i="2"/>
  <c r="AE895" i="2" s="1"/>
  <c r="AD896" i="2"/>
  <c r="AE896" i="2" s="1"/>
  <c r="AD897" i="2"/>
  <c r="AE897" i="2" s="1"/>
  <c r="AD898" i="2"/>
  <c r="AE898" i="2" s="1"/>
  <c r="AD899" i="2"/>
  <c r="AE899" i="2" s="1"/>
  <c r="AD900" i="2"/>
  <c r="AE900" i="2" s="1"/>
  <c r="AD901" i="2"/>
  <c r="AE901" i="2"/>
  <c r="AD902" i="2"/>
  <c r="AE902" i="2" s="1"/>
  <c r="AD903" i="2"/>
  <c r="AE903" i="2" s="1"/>
  <c r="AD904" i="2"/>
  <c r="AE904" i="2" s="1"/>
  <c r="AD905" i="2"/>
  <c r="AE905" i="2" s="1"/>
  <c r="AD906" i="2"/>
  <c r="AE906" i="2" s="1"/>
  <c r="AD907" i="2"/>
  <c r="AE907" i="2" s="1"/>
  <c r="AD908" i="2"/>
  <c r="AE908" i="2" s="1"/>
  <c r="AD909" i="2"/>
  <c r="AE909" i="2" s="1"/>
  <c r="AD910" i="2"/>
  <c r="AE910" i="2" s="1"/>
  <c r="AD911" i="2"/>
  <c r="AE911" i="2" s="1"/>
  <c r="AD912" i="2"/>
  <c r="AE912" i="2" s="1"/>
  <c r="AD913" i="2"/>
  <c r="AE913" i="2" s="1"/>
  <c r="AD914" i="2"/>
  <c r="AE914" i="2" s="1"/>
  <c r="AD915" i="2"/>
  <c r="AE915" i="2" s="1"/>
  <c r="AD916" i="2"/>
  <c r="AE916" i="2" s="1"/>
  <c r="AD917" i="2"/>
  <c r="AE917" i="2"/>
  <c r="AD918" i="2"/>
  <c r="AE918" i="2" s="1"/>
  <c r="AD919" i="2"/>
  <c r="AE919" i="2" s="1"/>
  <c r="AD920" i="2"/>
  <c r="AE920" i="2" s="1"/>
  <c r="AD921" i="2"/>
  <c r="AE921" i="2" s="1"/>
  <c r="AD922" i="2"/>
  <c r="AE922" i="2" s="1"/>
  <c r="AD923" i="2"/>
  <c r="AE923" i="2" s="1"/>
  <c r="AD924" i="2"/>
  <c r="AE924" i="2" s="1"/>
  <c r="AD925" i="2"/>
  <c r="AE925" i="2" s="1"/>
  <c r="AD926" i="2"/>
  <c r="AE926" i="2" s="1"/>
  <c r="AD927" i="2"/>
  <c r="AE927" i="2" s="1"/>
  <c r="AD928" i="2"/>
  <c r="AE928" i="2" s="1"/>
  <c r="AD929" i="2"/>
  <c r="AE929" i="2" s="1"/>
  <c r="AD930" i="2"/>
  <c r="AE930" i="2" s="1"/>
  <c r="AD931" i="2"/>
  <c r="AE931" i="2" s="1"/>
  <c r="AD932" i="2"/>
  <c r="AE932" i="2" s="1"/>
  <c r="AD933" i="2"/>
  <c r="AE933" i="2"/>
  <c r="AD934" i="2"/>
  <c r="AE934" i="2" s="1"/>
  <c r="AD935" i="2"/>
  <c r="AE935" i="2" s="1"/>
  <c r="AD936" i="2"/>
  <c r="AE936" i="2" s="1"/>
  <c r="AD937" i="2"/>
  <c r="AE937" i="2"/>
  <c r="AD938" i="2"/>
  <c r="AE938" i="2" s="1"/>
  <c r="AD939" i="2"/>
  <c r="AE939" i="2" s="1"/>
  <c r="AD940" i="2"/>
  <c r="AE940" i="2" s="1"/>
  <c r="AD941" i="2"/>
  <c r="AE941" i="2"/>
  <c r="AD942" i="2"/>
  <c r="AE942" i="2" s="1"/>
  <c r="AD943" i="2"/>
  <c r="AE943" i="2" s="1"/>
  <c r="AD944" i="2"/>
  <c r="AE944" i="2" s="1"/>
  <c r="AD945" i="2"/>
  <c r="AE945" i="2"/>
  <c r="AD946" i="2"/>
  <c r="AE946" i="2" s="1"/>
  <c r="AD947" i="2"/>
  <c r="AE947" i="2" s="1"/>
  <c r="AD948" i="2"/>
  <c r="AE948" i="2" s="1"/>
  <c r="AD949" i="2"/>
  <c r="AE949" i="2"/>
  <c r="AD950" i="2"/>
  <c r="AE950" i="2" s="1"/>
  <c r="AD951" i="2"/>
  <c r="AE951" i="2" s="1"/>
  <c r="AD952" i="2"/>
  <c r="AE952" i="2" s="1"/>
  <c r="AD953" i="2"/>
  <c r="AE953" i="2"/>
  <c r="AD626" i="2"/>
  <c r="AE626" i="2" s="1"/>
  <c r="X26" i="2" l="1"/>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25" i="2"/>
  <c r="AD27" i="2" l="1"/>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26" i="2"/>
  <c r="AD25" i="2"/>
  <c r="P21" i="2" l="1"/>
  <c r="I623" i="2"/>
  <c r="I605" i="2"/>
  <c r="J625" i="2"/>
  <c r="J616" i="2"/>
  <c r="J607" i="2"/>
  <c r="J598" i="2"/>
  <c r="I625" i="2"/>
  <c r="I607" i="2"/>
  <c r="I589" i="2"/>
  <c r="J618" i="2"/>
  <c r="J609" i="2"/>
  <c r="J600" i="2"/>
  <c r="I624" i="2"/>
  <c r="H588" i="2"/>
  <c r="H624" i="2"/>
  <c r="H597" i="2"/>
  <c r="I581" i="2"/>
  <c r="H591" i="2"/>
  <c r="J602" i="2"/>
  <c r="J588" i="2"/>
  <c r="H578" i="2"/>
  <c r="H569" i="2"/>
  <c r="H560" i="2"/>
  <c r="I568" i="2"/>
  <c r="H574" i="2"/>
  <c r="H565" i="2"/>
  <c r="I573" i="2"/>
  <c r="J556" i="2"/>
  <c r="J547" i="2"/>
  <c r="J538" i="2"/>
  <c r="H573" i="2"/>
  <c r="I556" i="2"/>
  <c r="I538" i="2"/>
  <c r="H556" i="2"/>
  <c r="H547" i="2"/>
  <c r="I555" i="2"/>
  <c r="I537" i="2"/>
  <c r="J569" i="2"/>
  <c r="J554" i="2"/>
  <c r="J545" i="2"/>
  <c r="J536" i="2"/>
  <c r="H528" i="2"/>
  <c r="H519" i="2"/>
  <c r="H510" i="2"/>
  <c r="H502" i="2"/>
  <c r="I554" i="2"/>
  <c r="I524" i="2"/>
  <c r="I506" i="2"/>
  <c r="I489" i="2"/>
  <c r="H527" i="2"/>
  <c r="H518" i="2"/>
  <c r="H509" i="2"/>
  <c r="J500" i="2"/>
  <c r="J557" i="2"/>
  <c r="I523" i="2"/>
  <c r="I563" i="2"/>
  <c r="J525" i="2"/>
  <c r="J516" i="2"/>
  <c r="J507" i="2"/>
  <c r="H497" i="2"/>
  <c r="H492" i="2"/>
  <c r="J482" i="2"/>
  <c r="J473" i="2"/>
  <c r="J464" i="2"/>
  <c r="H454" i="2"/>
  <c r="H445" i="2"/>
  <c r="J436" i="2"/>
  <c r="J486" i="2"/>
  <c r="I470" i="2"/>
  <c r="I450" i="2"/>
  <c r="I525" i="2"/>
  <c r="H486" i="2"/>
  <c r="J475" i="2"/>
  <c r="J466" i="2"/>
  <c r="J457" i="2"/>
  <c r="I542" i="2"/>
  <c r="I481" i="2"/>
  <c r="I463" i="2"/>
  <c r="I446" i="2"/>
  <c r="J530" i="2"/>
  <c r="H487" i="2"/>
  <c r="J477" i="2"/>
  <c r="J468" i="2"/>
  <c r="J459" i="2"/>
  <c r="J451" i="2"/>
  <c r="J442" i="2"/>
  <c r="I421" i="2"/>
  <c r="I404" i="2"/>
  <c r="I459" i="2"/>
  <c r="H435" i="2"/>
  <c r="H426" i="2"/>
  <c r="H416" i="2"/>
  <c r="H407" i="2"/>
  <c r="I431" i="2"/>
  <c r="I462" i="2"/>
  <c r="H431" i="2"/>
  <c r="J422" i="2"/>
  <c r="H412" i="2"/>
  <c r="I496" i="2"/>
  <c r="I430" i="2"/>
  <c r="I414" i="2"/>
  <c r="H427" i="2"/>
  <c r="I406" i="2"/>
  <c r="H392" i="2"/>
  <c r="H430" i="2"/>
  <c r="J402" i="2"/>
  <c r="I388" i="2"/>
  <c r="I372" i="2"/>
  <c r="I474" i="2"/>
  <c r="J416" i="2"/>
  <c r="I399" i="2"/>
  <c r="J390" i="2"/>
  <c r="H380" i="2"/>
  <c r="I400" i="2"/>
  <c r="I382" i="2"/>
  <c r="I365" i="2"/>
  <c r="H422" i="2"/>
  <c r="H400" i="2"/>
  <c r="J389" i="2"/>
  <c r="H379" i="2"/>
  <c r="J370" i="2"/>
  <c r="H360" i="2"/>
  <c r="J352" i="2"/>
  <c r="J383" i="2"/>
  <c r="H361" i="2"/>
  <c r="J348" i="2"/>
  <c r="J339" i="2"/>
  <c r="J330" i="2"/>
  <c r="J321" i="2"/>
  <c r="J312" i="2"/>
  <c r="I373" i="2"/>
  <c r="J358" i="2"/>
  <c r="I342" i="2"/>
  <c r="I324" i="2"/>
  <c r="J380" i="2"/>
  <c r="H362" i="2"/>
  <c r="J347" i="2"/>
  <c r="J338" i="2"/>
  <c r="J329" i="2"/>
  <c r="J320" i="2"/>
  <c r="J311" i="2"/>
  <c r="J365" i="2"/>
  <c r="I344" i="2"/>
  <c r="I326" i="2"/>
  <c r="I451" i="2"/>
  <c r="J349" i="2"/>
  <c r="J340" i="2"/>
  <c r="J331" i="2"/>
  <c r="J322" i="2"/>
  <c r="J313" i="2"/>
  <c r="J304" i="2"/>
  <c r="I620" i="2"/>
  <c r="I602" i="2"/>
  <c r="H623" i="2"/>
  <c r="H614" i="2"/>
  <c r="H605" i="2"/>
  <c r="H596" i="2"/>
  <c r="I622" i="2"/>
  <c r="I604" i="2"/>
  <c r="H625" i="2"/>
  <c r="H616" i="2"/>
  <c r="H607" i="2"/>
  <c r="H598" i="2"/>
  <c r="I615" i="2"/>
  <c r="J587" i="2"/>
  <c r="J623" i="2"/>
  <c r="J596" i="2"/>
  <c r="H587" i="2"/>
  <c r="H621" i="2"/>
  <c r="H594" i="2"/>
  <c r="H586" i="2"/>
  <c r="J577" i="2"/>
  <c r="J568" i="2"/>
  <c r="J559" i="2"/>
  <c r="I565" i="2"/>
  <c r="J573" i="2"/>
  <c r="J564" i="2"/>
  <c r="I570" i="2"/>
  <c r="H554" i="2"/>
  <c r="H545" i="2"/>
  <c r="H536" i="2"/>
  <c r="H570" i="2"/>
  <c r="I553" i="2"/>
  <c r="I535" i="2"/>
  <c r="J555" i="2"/>
  <c r="J546" i="2"/>
  <c r="I580" i="2"/>
  <c r="I552" i="2"/>
  <c r="H600" i="2"/>
  <c r="J566" i="2"/>
  <c r="H552" i="2"/>
  <c r="H543" i="2"/>
  <c r="I569" i="2"/>
  <c r="J527" i="2"/>
  <c r="J518" i="2"/>
  <c r="J509" i="2"/>
  <c r="J501" i="2"/>
  <c r="I545" i="2"/>
  <c r="I521" i="2"/>
  <c r="I504" i="2"/>
  <c r="I486" i="2"/>
  <c r="J526" i="2"/>
  <c r="J517" i="2"/>
  <c r="J508" i="2"/>
  <c r="H498" i="2"/>
  <c r="I548" i="2"/>
  <c r="I520" i="2"/>
  <c r="H534" i="2"/>
  <c r="H523" i="2"/>
  <c r="H514" i="2"/>
  <c r="J505" i="2"/>
  <c r="J496" i="2"/>
  <c r="I522" i="2"/>
  <c r="J491" i="2"/>
  <c r="H480" i="2"/>
  <c r="H471" i="2"/>
  <c r="H462" i="2"/>
  <c r="J453" i="2"/>
  <c r="J444" i="2"/>
  <c r="H529" i="2"/>
  <c r="H485" i="2"/>
  <c r="I467" i="2"/>
  <c r="I447" i="2"/>
  <c r="I516" i="2"/>
  <c r="H482" i="2"/>
  <c r="H473" i="2"/>
  <c r="H464" i="2"/>
  <c r="J455" i="2"/>
  <c r="I500" i="2"/>
  <c r="I478" i="2"/>
  <c r="I460" i="2"/>
  <c r="I443" i="2"/>
  <c r="I528" i="2"/>
  <c r="J484" i="2"/>
  <c r="H475" i="2"/>
  <c r="H466" i="2"/>
  <c r="H457" i="2"/>
  <c r="H449" i="2"/>
  <c r="H440" i="2"/>
  <c r="I435" i="2"/>
  <c r="I419" i="2"/>
  <c r="I401" i="2"/>
  <c r="I454" i="2"/>
  <c r="J434" i="2"/>
  <c r="J425" i="2"/>
  <c r="J415" i="2"/>
  <c r="I484" i="2"/>
  <c r="I428" i="2"/>
  <c r="I445" i="2"/>
  <c r="J430" i="2"/>
  <c r="J420" i="2"/>
  <c r="J411" i="2"/>
  <c r="H444" i="2"/>
  <c r="I427" i="2"/>
  <c r="I411" i="2"/>
  <c r="J426" i="2"/>
  <c r="I403" i="2"/>
  <c r="J391" i="2"/>
  <c r="I425" i="2"/>
  <c r="J399" i="2"/>
  <c r="I386" i="2"/>
  <c r="I369" i="2"/>
  <c r="H408" i="2"/>
  <c r="H397" i="2"/>
  <c r="H388" i="2"/>
  <c r="J379" i="2"/>
  <c r="H399" i="2"/>
  <c r="I379" i="2"/>
  <c r="I360" i="2"/>
  <c r="J421" i="2"/>
  <c r="H396" i="2"/>
  <c r="J387" i="2"/>
  <c r="H377" i="2"/>
  <c r="H368" i="2"/>
  <c r="J359" i="2"/>
  <c r="J492" i="2"/>
  <c r="H375" i="2"/>
  <c r="I359" i="2"/>
  <c r="H346" i="2"/>
  <c r="H337" i="2"/>
  <c r="H328" i="2"/>
  <c r="J319" i="2"/>
  <c r="H433" i="2"/>
  <c r="I370" i="2"/>
  <c r="H355" i="2"/>
  <c r="I339" i="2"/>
  <c r="I321" i="2"/>
  <c r="H376" i="2"/>
  <c r="I358" i="2"/>
  <c r="H345" i="2"/>
  <c r="H336" i="2"/>
  <c r="H327" i="2"/>
  <c r="H319" i="2"/>
  <c r="I392" i="2"/>
  <c r="H358" i="2"/>
  <c r="I341" i="2"/>
  <c r="I323" i="2"/>
  <c r="H387" i="2"/>
  <c r="H347" i="2"/>
  <c r="H338" i="2"/>
  <c r="H329" i="2"/>
  <c r="H320" i="2"/>
  <c r="H311" i="2"/>
  <c r="H302" i="2"/>
  <c r="J299" i="2"/>
  <c r="H289" i="2"/>
  <c r="H280" i="2"/>
  <c r="H271" i="2"/>
  <c r="H262" i="2"/>
  <c r="H253" i="2"/>
  <c r="H244" i="2"/>
  <c r="H235" i="2"/>
  <c r="J363" i="2"/>
  <c r="J308" i="2"/>
  <c r="I294" i="2"/>
  <c r="I276" i="2"/>
  <c r="I258" i="2"/>
  <c r="H304" i="2"/>
  <c r="J293" i="2"/>
  <c r="J284" i="2"/>
  <c r="J275" i="2"/>
  <c r="J266" i="2"/>
  <c r="J257" i="2"/>
  <c r="J248" i="2"/>
  <c r="J239" i="2"/>
  <c r="J230" i="2"/>
  <c r="I322" i="2"/>
  <c r="H300" i="2"/>
  <c r="I284" i="2"/>
  <c r="I266" i="2"/>
  <c r="I248" i="2"/>
  <c r="J372" i="2"/>
  <c r="J302" i="2"/>
  <c r="H293" i="2"/>
  <c r="H284" i="2"/>
  <c r="H275" i="2"/>
  <c r="H266" i="2"/>
  <c r="H257" i="2"/>
  <c r="H248" i="2"/>
  <c r="H239" i="2"/>
  <c r="H230" i="2"/>
  <c r="H221" i="2"/>
  <c r="H212" i="2"/>
  <c r="H305" i="2"/>
  <c r="I253" i="2"/>
  <c r="I219" i="2"/>
  <c r="I202" i="2"/>
  <c r="J227" i="2"/>
  <c r="I215" i="2"/>
  <c r="J204" i="2"/>
  <c r="J195" i="2"/>
  <c r="J186" i="2"/>
  <c r="I292" i="2"/>
  <c r="I617" i="2"/>
  <c r="I599" i="2"/>
  <c r="J622" i="2"/>
  <c r="J613" i="2"/>
  <c r="J604" i="2"/>
  <c r="J595" i="2"/>
  <c r="I619" i="2"/>
  <c r="I601" i="2"/>
  <c r="J624" i="2"/>
  <c r="J615" i="2"/>
  <c r="J606" i="2"/>
  <c r="J597" i="2"/>
  <c r="I606" i="2"/>
  <c r="H585" i="2"/>
  <c r="H615" i="2"/>
  <c r="I591" i="2"/>
  <c r="I621" i="2"/>
  <c r="J586" i="2"/>
  <c r="J620" i="2"/>
  <c r="J593" i="2"/>
  <c r="I618" i="2"/>
  <c r="J585" i="2"/>
  <c r="H580" i="2"/>
  <c r="H575" i="2"/>
  <c r="H566" i="2"/>
  <c r="H609" i="2"/>
  <c r="I562" i="2"/>
  <c r="H571" i="2"/>
  <c r="H562" i="2"/>
  <c r="I567" i="2"/>
  <c r="J553" i="2"/>
  <c r="J544" i="2"/>
  <c r="J535" i="2"/>
  <c r="H567" i="2"/>
  <c r="I550" i="2"/>
  <c r="I532" i="2"/>
  <c r="H553" i="2"/>
  <c r="H544" i="2"/>
  <c r="H579" i="2"/>
  <c r="I549" i="2"/>
  <c r="J563" i="2"/>
  <c r="J551" i="2"/>
  <c r="J542" i="2"/>
  <c r="H538" i="2"/>
  <c r="H525" i="2"/>
  <c r="H516" i="2"/>
  <c r="H507" i="2"/>
  <c r="H499" i="2"/>
  <c r="I536" i="2"/>
  <c r="I518" i="2"/>
  <c r="I501" i="2"/>
  <c r="I575" i="2"/>
  <c r="H524" i="2"/>
  <c r="H515" i="2"/>
  <c r="H506" i="2"/>
  <c r="J497" i="2"/>
  <c r="H535" i="2"/>
  <c r="I517" i="2"/>
  <c r="J533" i="2"/>
  <c r="J522" i="2"/>
  <c r="J513" i="2"/>
  <c r="H503" i="2"/>
  <c r="H494" i="2"/>
  <c r="I513" i="2"/>
  <c r="H489" i="2"/>
  <c r="J479" i="2"/>
  <c r="J470" i="2"/>
  <c r="J461" i="2"/>
  <c r="H451" i="2"/>
  <c r="H442" i="2"/>
  <c r="I503" i="2"/>
  <c r="I482" i="2"/>
  <c r="I464" i="2"/>
  <c r="I444" i="2"/>
  <c r="I507" i="2"/>
  <c r="J481" i="2"/>
  <c r="J472" i="2"/>
  <c r="J463" i="2"/>
  <c r="H453" i="2"/>
  <c r="J495" i="2"/>
  <c r="I475" i="2"/>
  <c r="I457" i="2"/>
  <c r="I440" i="2"/>
  <c r="I519" i="2"/>
  <c r="J483" i="2"/>
  <c r="J474" i="2"/>
  <c r="J465" i="2"/>
  <c r="J456" i="2"/>
  <c r="J448" i="2"/>
  <c r="J439" i="2"/>
  <c r="I432" i="2"/>
  <c r="I416" i="2"/>
  <c r="I398" i="2"/>
  <c r="I448" i="2"/>
  <c r="H432" i="2"/>
  <c r="H423" i="2"/>
  <c r="H413" i="2"/>
  <c r="H447" i="2"/>
  <c r="I493" i="2"/>
  <c r="H438" i="2"/>
  <c r="H428" i="2"/>
  <c r="H418" i="2"/>
  <c r="H409" i="2"/>
  <c r="J443" i="2"/>
  <c r="I424" i="2"/>
  <c r="I408" i="2"/>
  <c r="H420" i="2"/>
  <c r="J398" i="2"/>
  <c r="H389" i="2"/>
  <c r="I418" i="2"/>
  <c r="H398" i="2"/>
  <c r="I383" i="2"/>
  <c r="I366" i="2"/>
  <c r="J432" i="2"/>
  <c r="J407" i="2"/>
  <c r="J396" i="2"/>
  <c r="H386" i="2"/>
  <c r="H378" i="2"/>
  <c r="I396" i="2"/>
  <c r="I377" i="2"/>
  <c r="I357" i="2"/>
  <c r="H414" i="2"/>
  <c r="J395" i="2"/>
  <c r="H385" i="2"/>
  <c r="J376" i="2"/>
  <c r="J367" i="2"/>
  <c r="H357" i="2"/>
  <c r="I442" i="2"/>
  <c r="H372" i="2"/>
  <c r="I355" i="2"/>
  <c r="J345" i="2"/>
  <c r="J336" i="2"/>
  <c r="J327" i="2"/>
  <c r="H317" i="2"/>
  <c r="J406" i="2"/>
  <c r="I367" i="2"/>
  <c r="H352" i="2"/>
  <c r="I336" i="2"/>
  <c r="I319" i="2"/>
  <c r="H373" i="2"/>
  <c r="I354" i="2"/>
  <c r="J344" i="2"/>
  <c r="J335" i="2"/>
  <c r="J326" i="2"/>
  <c r="J318" i="2"/>
  <c r="I387" i="2"/>
  <c r="J357" i="2"/>
  <c r="I338" i="2"/>
  <c r="I320" i="2"/>
  <c r="J386" i="2"/>
  <c r="J346" i="2"/>
  <c r="J337" i="2"/>
  <c r="J328" i="2"/>
  <c r="H318" i="2"/>
  <c r="H310" i="2"/>
  <c r="J301" i="2"/>
  <c r="H297" i="2"/>
  <c r="J288" i="2"/>
  <c r="J279" i="2"/>
  <c r="J270" i="2"/>
  <c r="J261" i="2"/>
  <c r="J252" i="2"/>
  <c r="J243" i="2"/>
  <c r="J234" i="2"/>
  <c r="J355" i="2"/>
  <c r="I307" i="2"/>
  <c r="I291" i="2"/>
  <c r="I273" i="2"/>
  <c r="I255" i="2"/>
  <c r="I300" i="2"/>
  <c r="H291" i="2"/>
  <c r="H282" i="2"/>
  <c r="H273" i="2"/>
  <c r="H264" i="2"/>
  <c r="H255" i="2"/>
  <c r="H246" i="2"/>
  <c r="H237" i="2"/>
  <c r="H228" i="2"/>
  <c r="I313" i="2"/>
  <c r="I298" i="2"/>
  <c r="I281" i="2"/>
  <c r="I263" i="2"/>
  <c r="I245" i="2"/>
  <c r="J353" i="2"/>
  <c r="H301" i="2"/>
  <c r="J292" i="2"/>
  <c r="J283" i="2"/>
  <c r="J274" i="2"/>
  <c r="J265" i="2"/>
  <c r="J256" i="2"/>
  <c r="J247" i="2"/>
  <c r="J238" i="2"/>
  <c r="J229" i="2"/>
  <c r="J220" i="2"/>
  <c r="J211" i="2"/>
  <c r="I297" i="2"/>
  <c r="I250" i="2"/>
  <c r="J215" i="2"/>
  <c r="H401" i="2"/>
  <c r="J225" i="2"/>
  <c r="I211" i="2"/>
  <c r="H202" i="2"/>
  <c r="H193" i="2"/>
  <c r="H184" i="2"/>
  <c r="I614" i="2"/>
  <c r="I596" i="2"/>
  <c r="H620" i="2"/>
  <c r="H611" i="2"/>
  <c r="H602" i="2"/>
  <c r="H593" i="2"/>
  <c r="I616" i="2"/>
  <c r="I598" i="2"/>
  <c r="H622" i="2"/>
  <c r="H613" i="2"/>
  <c r="H604" i="2"/>
  <c r="H595" i="2"/>
  <c r="I597" i="2"/>
  <c r="J584" i="2"/>
  <c r="J614" i="2"/>
  <c r="I590" i="2"/>
  <c r="I612" i="2"/>
  <c r="H584" i="2"/>
  <c r="H612" i="2"/>
  <c r="J589" i="2"/>
  <c r="I609" i="2"/>
  <c r="H583" i="2"/>
  <c r="J574" i="2"/>
  <c r="J565" i="2"/>
  <c r="I582" i="2"/>
  <c r="I577" i="2"/>
  <c r="I559" i="2"/>
  <c r="J579" i="2"/>
  <c r="J570" i="2"/>
  <c r="J561" i="2"/>
  <c r="J580" i="2"/>
  <c r="I564" i="2"/>
  <c r="H551" i="2"/>
  <c r="H542" i="2"/>
  <c r="H533" i="2"/>
  <c r="H564" i="2"/>
  <c r="I547" i="2"/>
  <c r="I529" i="2"/>
  <c r="J552" i="2"/>
  <c r="J543" i="2"/>
  <c r="J578" i="2"/>
  <c r="I546" i="2"/>
  <c r="I578" i="2"/>
  <c r="J560" i="2"/>
  <c r="H549" i="2"/>
  <c r="H540" i="2"/>
  <c r="J537" i="2"/>
  <c r="J524" i="2"/>
  <c r="J515" i="2"/>
  <c r="J506" i="2"/>
  <c r="J498" i="2"/>
  <c r="I531" i="2"/>
  <c r="I515" i="2"/>
  <c r="I498" i="2"/>
  <c r="J534" i="2"/>
  <c r="J523" i="2"/>
  <c r="J514" i="2"/>
  <c r="H504" i="2"/>
  <c r="H495" i="2"/>
  <c r="I534" i="2"/>
  <c r="I514" i="2"/>
  <c r="J529" i="2"/>
  <c r="H520" i="2"/>
  <c r="H511" i="2"/>
  <c r="J502" i="2"/>
  <c r="J493" i="2"/>
  <c r="I505" i="2"/>
  <c r="I485" i="2"/>
  <c r="H477" i="2"/>
  <c r="H468" i="2"/>
  <c r="H459" i="2"/>
  <c r="J450" i="2"/>
  <c r="J441" i="2"/>
  <c r="I497" i="2"/>
  <c r="I479" i="2"/>
  <c r="I461" i="2"/>
  <c r="I441" i="2"/>
  <c r="I502" i="2"/>
  <c r="H479" i="2"/>
  <c r="H470" i="2"/>
  <c r="H461" i="2"/>
  <c r="J452" i="2"/>
  <c r="H490" i="2"/>
  <c r="I472" i="2"/>
  <c r="I455" i="2"/>
  <c r="I437" i="2"/>
  <c r="I510" i="2"/>
  <c r="H481" i="2"/>
  <c r="H472" i="2"/>
  <c r="H463" i="2"/>
  <c r="H455" i="2"/>
  <c r="H446" i="2"/>
  <c r="J489" i="2"/>
  <c r="I429" i="2"/>
  <c r="I413" i="2"/>
  <c r="I539" i="2"/>
  <c r="I439" i="2"/>
  <c r="J431" i="2"/>
  <c r="H421" i="2"/>
  <c r="J412" i="2"/>
  <c r="J446" i="2"/>
  <c r="H488" i="2"/>
  <c r="J427" i="2"/>
  <c r="J417" i="2"/>
  <c r="J408" i="2"/>
  <c r="I436" i="2"/>
  <c r="I422" i="2"/>
  <c r="I405" i="2"/>
  <c r="J419" i="2"/>
  <c r="J397" i="2"/>
  <c r="J388" i="2"/>
  <c r="I409" i="2"/>
  <c r="I397" i="2"/>
  <c r="I380" i="2"/>
  <c r="I363" i="2"/>
  <c r="H424" i="2"/>
  <c r="H404" i="2"/>
  <c r="H394" i="2"/>
  <c r="J385" i="2"/>
  <c r="J377" i="2"/>
  <c r="I393" i="2"/>
  <c r="I374" i="2"/>
  <c r="I353" i="2"/>
  <c r="J413" i="2"/>
  <c r="H393" i="2"/>
  <c r="J384" i="2"/>
  <c r="I611" i="2"/>
  <c r="I593" i="2"/>
  <c r="J619" i="2"/>
  <c r="J610" i="2"/>
  <c r="J601" i="2"/>
  <c r="J592" i="2"/>
  <c r="I613" i="2"/>
  <c r="I595" i="2"/>
  <c r="J621" i="2"/>
  <c r="J612" i="2"/>
  <c r="J603" i="2"/>
  <c r="J594" i="2"/>
  <c r="J591" i="2"/>
  <c r="H582" i="2"/>
  <c r="H606" i="2"/>
  <c r="I587" i="2"/>
  <c r="I603" i="2"/>
  <c r="J583" i="2"/>
  <c r="J611" i="2"/>
  <c r="I586" i="2"/>
  <c r="I600" i="2"/>
  <c r="J582" i="2"/>
  <c r="J599" i="2"/>
  <c r="H572" i="2"/>
  <c r="H563" i="2"/>
  <c r="I574" i="2"/>
  <c r="J608" i="2"/>
  <c r="H577" i="2"/>
  <c r="H568" i="2"/>
  <c r="H618" i="2"/>
  <c r="I579" i="2"/>
  <c r="I561" i="2"/>
  <c r="J550" i="2"/>
  <c r="J541" i="2"/>
  <c r="I588" i="2"/>
  <c r="H561" i="2"/>
  <c r="I544" i="2"/>
  <c r="H550" i="2"/>
  <c r="H541" i="2"/>
  <c r="H559" i="2"/>
  <c r="I543" i="2"/>
  <c r="J575" i="2"/>
  <c r="I558" i="2"/>
  <c r="J548" i="2"/>
  <c r="J539" i="2"/>
  <c r="J531" i="2"/>
  <c r="H522" i="2"/>
  <c r="H513" i="2"/>
  <c r="H505" i="2"/>
  <c r="I572" i="2"/>
  <c r="H530" i="2"/>
  <c r="I512" i="2"/>
  <c r="I495" i="2"/>
  <c r="J532" i="2"/>
  <c r="H521" i="2"/>
  <c r="H512" i="2"/>
  <c r="J503" i="2"/>
  <c r="J494" i="2"/>
  <c r="H532" i="2"/>
  <c r="I511" i="2"/>
  <c r="J528" i="2"/>
  <c r="J519" i="2"/>
  <c r="J510" i="2"/>
  <c r="H500" i="2"/>
  <c r="H491" i="2"/>
  <c r="H496" i="2"/>
  <c r="H484" i="2"/>
  <c r="J476" i="2"/>
  <c r="J467" i="2"/>
  <c r="J458" i="2"/>
  <c r="H448" i="2"/>
  <c r="H439" i="2"/>
  <c r="I494" i="2"/>
  <c r="I476" i="2"/>
  <c r="I458" i="2"/>
  <c r="I438" i="2"/>
  <c r="I490" i="2"/>
  <c r="J478" i="2"/>
  <c r="J469" i="2"/>
  <c r="J460" i="2"/>
  <c r="H450" i="2"/>
  <c r="J488" i="2"/>
  <c r="I469" i="2"/>
  <c r="I452" i="2"/>
  <c r="I566" i="2"/>
  <c r="I499" i="2"/>
  <c r="J480" i="2"/>
  <c r="J471" i="2"/>
  <c r="J462" i="2"/>
  <c r="J454" i="2"/>
  <c r="J445" i="2"/>
  <c r="H441" i="2"/>
  <c r="I426" i="2"/>
  <c r="I410" i="2"/>
  <c r="I477" i="2"/>
  <c r="J437" i="2"/>
  <c r="H429" i="2"/>
  <c r="H419" i="2"/>
  <c r="H410" i="2"/>
  <c r="H437" i="2"/>
  <c r="I480" i="2"/>
  <c r="H434" i="2"/>
  <c r="H425" i="2"/>
  <c r="H415" i="2"/>
  <c r="H406" i="2"/>
  <c r="I420" i="2"/>
  <c r="I402" i="2"/>
  <c r="H411" i="2"/>
  <c r="H395" i="2"/>
  <c r="I465" i="2"/>
  <c r="J404" i="2"/>
  <c r="I394" i="2"/>
  <c r="I378" i="2"/>
  <c r="I361" i="2"/>
  <c r="J423" i="2"/>
  <c r="H402" i="2"/>
  <c r="J393" i="2"/>
  <c r="H383" i="2"/>
  <c r="I483" i="2"/>
  <c r="I390" i="2"/>
  <c r="I371" i="2"/>
  <c r="J435" i="2"/>
  <c r="H405" i="2"/>
  <c r="J392" i="2"/>
  <c r="H382" i="2"/>
  <c r="J373" i="2"/>
  <c r="J364" i="2"/>
  <c r="J354" i="2"/>
  <c r="J403" i="2"/>
  <c r="H366" i="2"/>
  <c r="J351" i="2"/>
  <c r="J342" i="2"/>
  <c r="J333" i="2"/>
  <c r="J324" i="2"/>
  <c r="H314" i="2"/>
  <c r="I381" i="2"/>
  <c r="I362" i="2"/>
  <c r="I348" i="2"/>
  <c r="I330" i="2"/>
  <c r="H436" i="2"/>
  <c r="H367" i="2"/>
  <c r="J350" i="2"/>
  <c r="J341" i="2"/>
  <c r="J332" i="2"/>
  <c r="J323" i="2"/>
  <c r="J315" i="2"/>
  <c r="J371" i="2"/>
  <c r="I350" i="2"/>
  <c r="I332" i="2"/>
  <c r="I315" i="2"/>
  <c r="I356" i="2"/>
  <c r="J343" i="2"/>
  <c r="J334" i="2"/>
  <c r="J325" i="2"/>
  <c r="H315" i="2"/>
  <c r="H307" i="2"/>
  <c r="J307" i="2"/>
  <c r="J294" i="2"/>
  <c r="J285" i="2"/>
  <c r="J276" i="2"/>
  <c r="J267" i="2"/>
  <c r="J258" i="2"/>
  <c r="J249" i="2"/>
  <c r="I608" i="2"/>
  <c r="H617" i="2"/>
  <c r="H608" i="2"/>
  <c r="H599" i="2"/>
  <c r="H590" i="2"/>
  <c r="I610" i="2"/>
  <c r="I592" i="2"/>
  <c r="H619" i="2"/>
  <c r="H610" i="2"/>
  <c r="H601" i="2"/>
  <c r="H592" i="2"/>
  <c r="J590" i="2"/>
  <c r="J581" i="2"/>
  <c r="J605" i="2"/>
  <c r="I584" i="2"/>
  <c r="I594" i="2"/>
  <c r="H581" i="2"/>
  <c r="H603" i="2"/>
  <c r="I583" i="2"/>
  <c r="H589" i="2"/>
  <c r="J571" i="2"/>
  <c r="J562" i="2"/>
  <c r="I571" i="2"/>
  <c r="J576" i="2"/>
  <c r="J567" i="2"/>
  <c r="I585" i="2"/>
  <c r="J617" i="2"/>
  <c r="I576" i="2"/>
  <c r="I557" i="2"/>
  <c r="H548" i="2"/>
  <c r="H539" i="2"/>
  <c r="H576" i="2"/>
  <c r="H557" i="2"/>
  <c r="I541" i="2"/>
  <c r="J549" i="2"/>
  <c r="J540" i="2"/>
  <c r="J558" i="2"/>
  <c r="I540" i="2"/>
  <c r="J572" i="2"/>
  <c r="H555" i="2"/>
  <c r="H546" i="2"/>
  <c r="H537" i="2"/>
  <c r="I530" i="2"/>
  <c r="J521" i="2"/>
  <c r="J512" i="2"/>
  <c r="J504" i="2"/>
  <c r="H558" i="2"/>
  <c r="I527" i="2"/>
  <c r="I509" i="2"/>
  <c r="I492" i="2"/>
  <c r="H531" i="2"/>
  <c r="J520" i="2"/>
  <c r="J511" i="2"/>
  <c r="H501" i="2"/>
  <c r="I560" i="2"/>
  <c r="I526" i="2"/>
  <c r="I508" i="2"/>
  <c r="H526" i="2"/>
  <c r="H517" i="2"/>
  <c r="H508" i="2"/>
  <c r="J499" i="2"/>
  <c r="J490" i="2"/>
  <c r="H493" i="2"/>
  <c r="H483" i="2"/>
  <c r="H474" i="2"/>
  <c r="H465" i="2"/>
  <c r="H456" i="2"/>
  <c r="J447" i="2"/>
  <c r="J438" i="2"/>
  <c r="I491" i="2"/>
  <c r="I473" i="2"/>
  <c r="I453" i="2"/>
  <c r="I533" i="2"/>
  <c r="J487" i="2"/>
  <c r="H476" i="2"/>
  <c r="H467" i="2"/>
  <c r="H458" i="2"/>
  <c r="J449" i="2"/>
  <c r="I487" i="2"/>
  <c r="I466" i="2"/>
  <c r="I449" i="2"/>
  <c r="I551" i="2"/>
  <c r="I488" i="2"/>
  <c r="H478" i="2"/>
  <c r="H469" i="2"/>
  <c r="H460" i="2"/>
  <c r="H452" i="2"/>
  <c r="H443" i="2"/>
  <c r="J440" i="2"/>
  <c r="I423" i="2"/>
  <c r="I407" i="2"/>
  <c r="I468" i="2"/>
  <c r="J428" i="2"/>
  <c r="J418" i="2"/>
  <c r="J409" i="2"/>
  <c r="I434" i="2"/>
  <c r="I471" i="2"/>
  <c r="J433" i="2"/>
  <c r="J424" i="2"/>
  <c r="J414" i="2"/>
  <c r="J405" i="2"/>
  <c r="I433" i="2"/>
  <c r="I417" i="2"/>
  <c r="I456" i="2"/>
  <c r="J410" i="2"/>
  <c r="J394" i="2"/>
  <c r="H403" i="2"/>
  <c r="I391" i="2"/>
  <c r="I375" i="2"/>
  <c r="J485" i="2"/>
  <c r="H417" i="2"/>
  <c r="J400" i="2"/>
  <c r="H391" i="2"/>
  <c r="J382" i="2"/>
  <c r="I415" i="2"/>
  <c r="I385" i="2"/>
  <c r="I368" i="2"/>
  <c r="J429" i="2"/>
  <c r="J401" i="2"/>
  <c r="H390" i="2"/>
  <c r="J381" i="2"/>
  <c r="H371" i="2"/>
  <c r="J362" i="2"/>
  <c r="H353" i="2"/>
  <c r="H384" i="2"/>
  <c r="H363" i="2"/>
  <c r="H349" i="2"/>
  <c r="H340" i="2"/>
  <c r="H331" i="2"/>
  <c r="H322" i="2"/>
  <c r="H313" i="2"/>
  <c r="I376" i="2"/>
  <c r="H359" i="2"/>
  <c r="I345" i="2"/>
  <c r="I327" i="2"/>
  <c r="H381" i="2"/>
  <c r="H364" i="2"/>
  <c r="H348" i="2"/>
  <c r="H339" i="2"/>
  <c r="H330" i="2"/>
  <c r="H321" i="2"/>
  <c r="H312" i="2"/>
  <c r="J368" i="2"/>
  <c r="I347" i="2"/>
  <c r="I329" i="2"/>
  <c r="I311" i="2"/>
  <c r="H350" i="2"/>
  <c r="H341" i="2"/>
  <c r="H332" i="2"/>
  <c r="H323" i="2"/>
  <c r="J314" i="2"/>
  <c r="J306" i="2"/>
  <c r="H306" i="2"/>
  <c r="H292" i="2"/>
  <c r="H283" i="2"/>
  <c r="H274" i="2"/>
  <c r="H265" i="2"/>
  <c r="H256" i="2"/>
  <c r="H247" i="2"/>
  <c r="H238" i="2"/>
  <c r="H229" i="2"/>
  <c r="I328" i="2"/>
  <c r="J300" i="2"/>
  <c r="I282" i="2"/>
  <c r="I264" i="2"/>
  <c r="J360" i="2"/>
  <c r="J296" i="2"/>
  <c r="J287" i="2"/>
  <c r="J278" i="2"/>
  <c r="J269" i="2"/>
  <c r="J260" i="2"/>
  <c r="J251" i="2"/>
  <c r="J242" i="2"/>
  <c r="J233" i="2"/>
  <c r="I340" i="2"/>
  <c r="J305" i="2"/>
  <c r="I290" i="2"/>
  <c r="I272" i="2"/>
  <c r="I254" i="2"/>
  <c r="I236" i="2"/>
  <c r="H309" i="2"/>
  <c r="H296" i="2"/>
  <c r="H287" i="2"/>
  <c r="H278" i="2"/>
  <c r="H269" i="2"/>
  <c r="H260" i="2"/>
  <c r="H251" i="2"/>
  <c r="H242" i="2"/>
  <c r="H233" i="2"/>
  <c r="H224" i="2"/>
  <c r="H215" i="2"/>
  <c r="H206" i="2"/>
  <c r="I271" i="2"/>
  <c r="J224" i="2"/>
  <c r="J206" i="2"/>
  <c r="I240" i="2"/>
  <c r="H219" i="2"/>
  <c r="I206" i="2"/>
  <c r="J198" i="2"/>
  <c r="J189" i="2"/>
  <c r="J180" i="2"/>
  <c r="I256" i="2"/>
  <c r="I352" i="2"/>
  <c r="I364" i="2"/>
  <c r="H342" i="2"/>
  <c r="I335" i="2"/>
  <c r="J317" i="2"/>
  <c r="H286" i="2"/>
  <c r="H259" i="2"/>
  <c r="J237" i="2"/>
  <c r="I314" i="2"/>
  <c r="I279" i="2"/>
  <c r="I308" i="2"/>
  <c r="H285" i="2"/>
  <c r="H267" i="2"/>
  <c r="H249" i="2"/>
  <c r="H231" i="2"/>
  <c r="I301" i="2"/>
  <c r="I269" i="2"/>
  <c r="I233" i="2"/>
  <c r="J295" i="2"/>
  <c r="J277" i="2"/>
  <c r="J259" i="2"/>
  <c r="J241" i="2"/>
  <c r="J223" i="2"/>
  <c r="I334" i="2"/>
  <c r="H223" i="2"/>
  <c r="I230" i="2"/>
  <c r="H205" i="2"/>
  <c r="H187" i="2"/>
  <c r="I265" i="2"/>
  <c r="H220" i="2"/>
  <c r="I201" i="2"/>
  <c r="I384" i="2"/>
  <c r="I226" i="2"/>
  <c r="J213" i="2"/>
  <c r="H201" i="2"/>
  <c r="H192" i="2"/>
  <c r="I317" i="2"/>
  <c r="I259" i="2"/>
  <c r="I243" i="2"/>
  <c r="I218" i="2"/>
  <c r="H226" i="2"/>
  <c r="I190" i="2"/>
  <c r="I171" i="2"/>
  <c r="I153" i="2"/>
  <c r="I135" i="2"/>
  <c r="I117" i="2"/>
  <c r="I99" i="2"/>
  <c r="I81" i="2"/>
  <c r="I63" i="2"/>
  <c r="I47" i="2"/>
  <c r="I191" i="2"/>
  <c r="J176" i="2"/>
  <c r="J167" i="2"/>
  <c r="J158" i="2"/>
  <c r="J149" i="2"/>
  <c r="J140" i="2"/>
  <c r="J131" i="2"/>
  <c r="J122" i="2"/>
  <c r="J113" i="2"/>
  <c r="J104" i="2"/>
  <c r="J95" i="2"/>
  <c r="J86" i="2"/>
  <c r="J77" i="2"/>
  <c r="H194" i="2"/>
  <c r="I176" i="2"/>
  <c r="I158" i="2"/>
  <c r="I140" i="2"/>
  <c r="I122" i="2"/>
  <c r="I104" i="2"/>
  <c r="I86" i="2"/>
  <c r="H200" i="2"/>
  <c r="J175" i="2"/>
  <c r="J166" i="2"/>
  <c r="J157" i="2"/>
  <c r="J148" i="2"/>
  <c r="J139" i="2"/>
  <c r="J130" i="2"/>
  <c r="J121" i="2"/>
  <c r="J112" i="2"/>
  <c r="J103" i="2"/>
  <c r="J94" i="2"/>
  <c r="J85" i="2"/>
  <c r="J76" i="2"/>
  <c r="J67" i="2"/>
  <c r="H57" i="2"/>
  <c r="I185" i="2"/>
  <c r="I166" i="2"/>
  <c r="I148" i="2"/>
  <c r="I130" i="2"/>
  <c r="I112" i="2"/>
  <c r="I94" i="2"/>
  <c r="I76" i="2"/>
  <c r="J138" i="2"/>
  <c r="J84" i="2"/>
  <c r="H59" i="2"/>
  <c r="H45" i="2"/>
  <c r="J36" i="2"/>
  <c r="I68" i="2"/>
  <c r="J27" i="2"/>
  <c r="H79" i="2"/>
  <c r="H163" i="2"/>
  <c r="H109" i="2"/>
  <c r="H66" i="2"/>
  <c r="J48" i="2"/>
  <c r="I34" i="2"/>
  <c r="J117" i="2"/>
  <c r="H41" i="2"/>
  <c r="H178" i="2"/>
  <c r="J159" i="2"/>
  <c r="J105" i="2"/>
  <c r="J69" i="2"/>
  <c r="H51" i="2"/>
  <c r="J41" i="2"/>
  <c r="J33" i="2"/>
  <c r="I67" i="2"/>
  <c r="H166" i="2"/>
  <c r="H112" i="2"/>
  <c r="J68" i="2"/>
  <c r="I49" i="2"/>
  <c r="I33" i="2"/>
  <c r="J126" i="2"/>
  <c r="J39" i="2"/>
  <c r="J162" i="2"/>
  <c r="H169" i="2"/>
  <c r="I45" i="2"/>
  <c r="V23" i="2"/>
  <c r="H164" i="2"/>
  <c r="H137" i="2"/>
  <c r="H119" i="2"/>
  <c r="H101" i="2"/>
  <c r="H83" i="2"/>
  <c r="H74" i="2"/>
  <c r="H65" i="2"/>
  <c r="I182" i="2"/>
  <c r="I145" i="2"/>
  <c r="I109" i="2"/>
  <c r="J129" i="2"/>
  <c r="H44" i="2"/>
  <c r="K23" i="2"/>
  <c r="H56" i="2"/>
  <c r="H72" i="2"/>
  <c r="J65" i="2"/>
  <c r="I31" i="2"/>
  <c r="J40" i="2"/>
  <c r="J150" i="2"/>
  <c r="I65" i="2"/>
  <c r="H38" i="2"/>
  <c r="H157" i="2"/>
  <c r="I64" i="2"/>
  <c r="J163" i="2"/>
  <c r="J127" i="2"/>
  <c r="J109" i="2"/>
  <c r="J73" i="2"/>
  <c r="H54" i="2"/>
  <c r="I160" i="2"/>
  <c r="I106" i="2"/>
  <c r="H32" i="2"/>
  <c r="I222" i="2"/>
  <c r="I46" i="2"/>
  <c r="H33" i="2"/>
  <c r="J141" i="2"/>
  <c r="I48" i="2"/>
  <c r="J30" i="2"/>
  <c r="H94" i="2"/>
  <c r="H142" i="2"/>
  <c r="I29" i="2"/>
  <c r="H135" i="2"/>
  <c r="I149" i="2"/>
  <c r="I95" i="2"/>
  <c r="H170" i="2"/>
  <c r="H152" i="2"/>
  <c r="H134" i="2"/>
  <c r="J53" i="2"/>
  <c r="J165" i="2"/>
  <c r="H40" i="2"/>
  <c r="J54" i="2"/>
  <c r="J57" i="2"/>
  <c r="J32" i="2"/>
  <c r="H36" i="2"/>
  <c r="H139" i="2"/>
  <c r="I26" i="2"/>
  <c r="A21" i="2"/>
  <c r="H374" i="2"/>
  <c r="H343" i="2"/>
  <c r="I351" i="2"/>
  <c r="H333" i="2"/>
  <c r="I318" i="2"/>
  <c r="J309" i="2"/>
  <c r="J282" i="2"/>
  <c r="J255" i="2"/>
  <c r="H232" i="2"/>
  <c r="I304" i="2"/>
  <c r="I270" i="2"/>
  <c r="H299" i="2"/>
  <c r="J281" i="2"/>
  <c r="J263" i="2"/>
  <c r="J245" i="2"/>
  <c r="J369" i="2"/>
  <c r="I296" i="2"/>
  <c r="I260" i="2"/>
  <c r="I312" i="2"/>
  <c r="H290" i="2"/>
  <c r="H272" i="2"/>
  <c r="H254" i="2"/>
  <c r="H236" i="2"/>
  <c r="H218" i="2"/>
  <c r="I289" i="2"/>
  <c r="H214" i="2"/>
  <c r="I224" i="2"/>
  <c r="J201" i="2"/>
  <c r="J183" i="2"/>
  <c r="I247" i="2"/>
  <c r="I216" i="2"/>
  <c r="I198" i="2"/>
  <c r="I306" i="2"/>
  <c r="H225" i="2"/>
  <c r="I212" i="2"/>
  <c r="J200" i="2"/>
  <c r="J191" i="2"/>
  <c r="I310" i="2"/>
  <c r="J375" i="2"/>
  <c r="I234" i="2"/>
  <c r="I214" i="2"/>
  <c r="I213" i="2"/>
  <c r="I187" i="2"/>
  <c r="I168" i="2"/>
  <c r="I150" i="2"/>
  <c r="I132" i="2"/>
  <c r="I114" i="2"/>
  <c r="I96" i="2"/>
  <c r="I78" i="2"/>
  <c r="I61" i="2"/>
  <c r="H217" i="2"/>
  <c r="I188" i="2"/>
  <c r="H174" i="2"/>
  <c r="H165" i="2"/>
  <c r="H156" i="2"/>
  <c r="H147" i="2"/>
  <c r="H138" i="2"/>
  <c r="H129" i="2"/>
  <c r="H120" i="2"/>
  <c r="H111" i="2"/>
  <c r="H102" i="2"/>
  <c r="H93" i="2"/>
  <c r="H84" i="2"/>
  <c r="H75" i="2"/>
  <c r="H191" i="2"/>
  <c r="I173" i="2"/>
  <c r="I155" i="2"/>
  <c r="I137" i="2"/>
  <c r="I119" i="2"/>
  <c r="I101" i="2"/>
  <c r="I83" i="2"/>
  <c r="J182" i="2"/>
  <c r="H173" i="2"/>
  <c r="H155" i="2"/>
  <c r="H146" i="2"/>
  <c r="H128" i="2"/>
  <c r="H110" i="2"/>
  <c r="H92" i="2"/>
  <c r="J56" i="2"/>
  <c r="I163" i="2"/>
  <c r="I127" i="2"/>
  <c r="I91" i="2"/>
  <c r="J190" i="2"/>
  <c r="J75" i="2"/>
  <c r="J58" i="2"/>
  <c r="J34" i="2"/>
  <c r="H26" i="2"/>
  <c r="H154" i="2"/>
  <c r="H100" i="2"/>
  <c r="H47" i="2"/>
  <c r="J108" i="2"/>
  <c r="J205" i="2"/>
  <c r="J96" i="2"/>
  <c r="J49" i="2"/>
  <c r="H31" i="2"/>
  <c r="H63" i="2"/>
  <c r="H103" i="2"/>
  <c r="H48" i="2"/>
  <c r="I30" i="2"/>
  <c r="J90" i="2"/>
  <c r="J29" i="2"/>
  <c r="I60" i="2"/>
  <c r="H160" i="2"/>
  <c r="I32" i="2"/>
  <c r="I40" i="2"/>
  <c r="J172" i="2"/>
  <c r="J154" i="2"/>
  <c r="J145" i="2"/>
  <c r="J136" i="2"/>
  <c r="J118" i="2"/>
  <c r="J100" i="2"/>
  <c r="J82" i="2"/>
  <c r="J64" i="2"/>
  <c r="I178" i="2"/>
  <c r="I142" i="2"/>
  <c r="I124" i="2"/>
  <c r="I88" i="2"/>
  <c r="J174" i="2"/>
  <c r="I73" i="2"/>
  <c r="J43" i="2"/>
  <c r="J55" i="2"/>
  <c r="H145" i="2"/>
  <c r="H58" i="2"/>
  <c r="J87" i="2"/>
  <c r="J37" i="2"/>
  <c r="H148" i="2"/>
  <c r="I42" i="2"/>
  <c r="I28" i="2"/>
  <c r="J72" i="2"/>
  <c r="H30" i="2"/>
  <c r="I44" i="2"/>
  <c r="H162" i="2"/>
  <c r="H108" i="2"/>
  <c r="H90" i="2"/>
  <c r="H208" i="2"/>
  <c r="I113" i="2"/>
  <c r="I77" i="2"/>
  <c r="H98" i="2"/>
  <c r="I175" i="2"/>
  <c r="I139" i="2"/>
  <c r="I85" i="2"/>
  <c r="A5" i="2"/>
  <c r="J187" i="2"/>
  <c r="I43" i="2"/>
  <c r="J132" i="2"/>
  <c r="J60" i="2"/>
  <c r="H365" i="2"/>
  <c r="H334" i="2"/>
  <c r="I333" i="2"/>
  <c r="H324" i="2"/>
  <c r="J378" i="2"/>
  <c r="J361" i="2"/>
  <c r="H277" i="2"/>
  <c r="H250" i="2"/>
  <c r="J231" i="2"/>
  <c r="H303" i="2"/>
  <c r="I267" i="2"/>
  <c r="J298" i="2"/>
  <c r="H279" i="2"/>
  <c r="H261" i="2"/>
  <c r="H243" i="2"/>
  <c r="I349" i="2"/>
  <c r="I293" i="2"/>
  <c r="I257" i="2"/>
  <c r="J310" i="2"/>
  <c r="J289" i="2"/>
  <c r="J271" i="2"/>
  <c r="J253" i="2"/>
  <c r="J235" i="2"/>
  <c r="J217" i="2"/>
  <c r="I280" i="2"/>
  <c r="I210" i="2"/>
  <c r="I220" i="2"/>
  <c r="H199" i="2"/>
  <c r="H181" i="2"/>
  <c r="I238" i="2"/>
  <c r="J212" i="2"/>
  <c r="I195" i="2"/>
  <c r="I246" i="2"/>
  <c r="J222" i="2"/>
  <c r="I208" i="2"/>
  <c r="H198" i="2"/>
  <c r="H189" i="2"/>
  <c r="I295" i="2"/>
  <c r="H356" i="2"/>
  <c r="I229" i="2"/>
  <c r="H213" i="2"/>
  <c r="I203" i="2"/>
  <c r="J184" i="2"/>
  <c r="I165" i="2"/>
  <c r="I147" i="2"/>
  <c r="I129" i="2"/>
  <c r="I111" i="2"/>
  <c r="I93" i="2"/>
  <c r="I75" i="2"/>
  <c r="I58" i="2"/>
  <c r="H203" i="2"/>
  <c r="I184" i="2"/>
  <c r="J173" i="2"/>
  <c r="J164" i="2"/>
  <c r="J155" i="2"/>
  <c r="J146" i="2"/>
  <c r="J137" i="2"/>
  <c r="J128" i="2"/>
  <c r="J119" i="2"/>
  <c r="J110" i="2"/>
  <c r="J101" i="2"/>
  <c r="J92" i="2"/>
  <c r="J83" i="2"/>
  <c r="J74" i="2"/>
  <c r="H188" i="2"/>
  <c r="I170" i="2"/>
  <c r="I152" i="2"/>
  <c r="I134" i="2"/>
  <c r="I116" i="2"/>
  <c r="I98" i="2"/>
  <c r="I80" i="2"/>
  <c r="I181" i="2"/>
  <c r="J91" i="2"/>
  <c r="J120" i="2"/>
  <c r="I54" i="2"/>
  <c r="A1" i="2"/>
  <c r="I59" i="2"/>
  <c r="H91" i="2"/>
  <c r="J99" i="2"/>
  <c r="J196" i="2"/>
  <c r="J61" i="2"/>
  <c r="H50" i="2"/>
  <c r="H61" i="2"/>
  <c r="H151" i="2"/>
  <c r="H144" i="2"/>
  <c r="H117" i="2"/>
  <c r="I167" i="2"/>
  <c r="I131" i="2"/>
  <c r="H179" i="2"/>
  <c r="H161" i="2"/>
  <c r="H143" i="2"/>
  <c r="H125" i="2"/>
  <c r="H107" i="2"/>
  <c r="H62" i="2"/>
  <c r="J31" i="2"/>
  <c r="I183" i="2"/>
  <c r="H46" i="2"/>
  <c r="H85" i="2"/>
  <c r="H133" i="2"/>
  <c r="I39" i="2"/>
  <c r="J356" i="2"/>
  <c r="H325" i="2"/>
  <c r="I316" i="2"/>
  <c r="H316" i="2"/>
  <c r="H344" i="2"/>
  <c r="I303" i="2"/>
  <c r="J273" i="2"/>
  <c r="J246" i="2"/>
  <c r="J228" i="2"/>
  <c r="I299" i="2"/>
  <c r="I261" i="2"/>
  <c r="H294" i="2"/>
  <c r="H276" i="2"/>
  <c r="H258" i="2"/>
  <c r="H240" i="2"/>
  <c r="I331" i="2"/>
  <c r="I287" i="2"/>
  <c r="I251" i="2"/>
  <c r="I305" i="2"/>
  <c r="J286" i="2"/>
  <c r="J268" i="2"/>
  <c r="J250" i="2"/>
  <c r="J232" i="2"/>
  <c r="J214" i="2"/>
  <c r="I262" i="2"/>
  <c r="I205" i="2"/>
  <c r="J216" i="2"/>
  <c r="H196" i="2"/>
  <c r="J303" i="2"/>
  <c r="I227" i="2"/>
  <c r="H211" i="2"/>
  <c r="I192" i="2"/>
  <c r="I237" i="2"/>
  <c r="I221" i="2"/>
  <c r="H207" i="2"/>
  <c r="J197" i="2"/>
  <c r="J188" i="2"/>
  <c r="I286" i="2"/>
  <c r="I325" i="2"/>
  <c r="I223" i="2"/>
  <c r="J210" i="2"/>
  <c r="I199" i="2"/>
  <c r="H183" i="2"/>
  <c r="I162" i="2"/>
  <c r="I144" i="2"/>
  <c r="I126" i="2"/>
  <c r="I108" i="2"/>
  <c r="I90" i="2"/>
  <c r="I72" i="2"/>
  <c r="I55" i="2"/>
  <c r="J202" i="2"/>
  <c r="I180" i="2"/>
  <c r="H171" i="2"/>
  <c r="H153" i="2"/>
  <c r="H126" i="2"/>
  <c r="H99" i="2"/>
  <c r="H81" i="2"/>
  <c r="J181" i="2"/>
  <c r="H80" i="2"/>
  <c r="I157" i="2"/>
  <c r="I103" i="2"/>
  <c r="J51" i="2"/>
  <c r="J45" i="2"/>
  <c r="H136" i="2"/>
  <c r="A6" i="2"/>
  <c r="J78" i="2"/>
  <c r="J199" i="2"/>
  <c r="H49" i="2"/>
  <c r="I412" i="2"/>
  <c r="J316" i="2"/>
  <c r="H370" i="2"/>
  <c r="J374" i="2"/>
  <c r="H335" i="2"/>
  <c r="H295" i="2"/>
  <c r="H268" i="2"/>
  <c r="H241" i="2"/>
  <c r="I346" i="2"/>
  <c r="I288" i="2"/>
  <c r="I395" i="2"/>
  <c r="J290" i="2"/>
  <c r="J272" i="2"/>
  <c r="J254" i="2"/>
  <c r="J236" i="2"/>
  <c r="I309" i="2"/>
  <c r="I278" i="2"/>
  <c r="I242" i="2"/>
  <c r="H298" i="2"/>
  <c r="H281" i="2"/>
  <c r="H263" i="2"/>
  <c r="H245" i="2"/>
  <c r="H227" i="2"/>
  <c r="H209" i="2"/>
  <c r="I241" i="2"/>
  <c r="I343" i="2"/>
  <c r="H210" i="2"/>
  <c r="J192" i="2"/>
  <c r="I283" i="2"/>
  <c r="I225" i="2"/>
  <c r="I207" i="2"/>
  <c r="I189" i="2"/>
  <c r="I231" i="2"/>
  <c r="I217" i="2"/>
  <c r="H204" i="2"/>
  <c r="H195" i="2"/>
  <c r="H186" i="2"/>
  <c r="I277" i="2"/>
  <c r="I302" i="2"/>
  <c r="H222" i="2"/>
  <c r="I209" i="2"/>
  <c r="I196" i="2"/>
  <c r="I177" i="2"/>
  <c r="I159" i="2"/>
  <c r="I141" i="2"/>
  <c r="I123" i="2"/>
  <c r="I105" i="2"/>
  <c r="I87" i="2"/>
  <c r="I69" i="2"/>
  <c r="I52" i="2"/>
  <c r="I197" i="2"/>
  <c r="J179" i="2"/>
  <c r="J170" i="2"/>
  <c r="J161" i="2"/>
  <c r="J152" i="2"/>
  <c r="J143" i="2"/>
  <c r="J134" i="2"/>
  <c r="J125" i="2"/>
  <c r="J116" i="2"/>
  <c r="J107" i="2"/>
  <c r="J98" i="2"/>
  <c r="J89" i="2"/>
  <c r="J80" i="2"/>
  <c r="I200" i="2"/>
  <c r="H180" i="2"/>
  <c r="I164" i="2"/>
  <c r="I146" i="2"/>
  <c r="I128" i="2"/>
  <c r="I110" i="2"/>
  <c r="I92" i="2"/>
  <c r="I74" i="2"/>
  <c r="J178" i="2"/>
  <c r="J169" i="2"/>
  <c r="J160" i="2"/>
  <c r="J151" i="2"/>
  <c r="J142" i="2"/>
  <c r="J133" i="2"/>
  <c r="J124" i="2"/>
  <c r="J115" i="2"/>
  <c r="J106" i="2"/>
  <c r="J97" i="2"/>
  <c r="J88" i="2"/>
  <c r="J79" i="2"/>
  <c r="J70" i="2"/>
  <c r="H60" i="2"/>
  <c r="I235" i="2"/>
  <c r="I172" i="2"/>
  <c r="I154" i="2"/>
  <c r="I136" i="2"/>
  <c r="I118" i="2"/>
  <c r="I100" i="2"/>
  <c r="I82" i="2"/>
  <c r="J156" i="2"/>
  <c r="J102" i="2"/>
  <c r="J66" i="2"/>
  <c r="J47" i="2"/>
  <c r="H39" i="2"/>
  <c r="H29" i="2"/>
  <c r="J144" i="2"/>
  <c r="H37" i="2"/>
  <c r="H124" i="2"/>
  <c r="J193" i="2"/>
  <c r="H127" i="2"/>
  <c r="H73" i="2"/>
  <c r="I53" i="2"/>
  <c r="I38" i="2"/>
  <c r="J28" i="2"/>
  <c r="J63" i="2"/>
  <c r="H28" i="2"/>
  <c r="J177" i="2"/>
  <c r="J123" i="2"/>
  <c r="J71" i="2"/>
  <c r="H53" i="2"/>
  <c r="H43" i="2"/>
  <c r="J35" i="2"/>
  <c r="J26" i="2"/>
  <c r="H185" i="2"/>
  <c r="H130" i="2"/>
  <c r="H76" i="2"/>
  <c r="I56" i="2"/>
  <c r="I37" i="2"/>
  <c r="A4" i="2"/>
  <c r="J44" i="2"/>
  <c r="H106" i="2"/>
  <c r="J209" i="2"/>
  <c r="H88" i="2"/>
  <c r="I27" i="2"/>
  <c r="A3" i="2"/>
  <c r="J114" i="2"/>
  <c r="H34" i="2"/>
  <c r="H175" i="2"/>
  <c r="H69" i="2"/>
  <c r="I35" i="2"/>
  <c r="H42" i="2"/>
  <c r="H55" i="2"/>
  <c r="H116" i="2"/>
  <c r="H71" i="2"/>
  <c r="H67" i="2"/>
  <c r="H82" i="2"/>
  <c r="J81" i="2"/>
  <c r="I57" i="2"/>
  <c r="I41" i="2"/>
  <c r="H115" i="2"/>
  <c r="H369" i="2"/>
  <c r="I389" i="2"/>
  <c r="H351" i="2"/>
  <c r="H354" i="2"/>
  <c r="H326" i="2"/>
  <c r="J291" i="2"/>
  <c r="J264" i="2"/>
  <c r="J240" i="2"/>
  <c r="I337" i="2"/>
  <c r="I285" i="2"/>
  <c r="J366" i="2"/>
  <c r="H288" i="2"/>
  <c r="H270" i="2"/>
  <c r="H252" i="2"/>
  <c r="H234" i="2"/>
  <c r="H308" i="2"/>
  <c r="I275" i="2"/>
  <c r="I239" i="2"/>
  <c r="J297" i="2"/>
  <c r="J280" i="2"/>
  <c r="J262" i="2"/>
  <c r="J244" i="2"/>
  <c r="J226" i="2"/>
  <c r="J208" i="2"/>
  <c r="I232" i="2"/>
  <c r="I249" i="2"/>
  <c r="J207" i="2"/>
  <c r="H190" i="2"/>
  <c r="I274" i="2"/>
  <c r="J221" i="2"/>
  <c r="I204" i="2"/>
  <c r="I186" i="2"/>
  <c r="I228" i="2"/>
  <c r="H216" i="2"/>
  <c r="J203" i="2"/>
  <c r="J194" i="2"/>
  <c r="J185" i="2"/>
  <c r="I268" i="2"/>
  <c r="I252" i="2"/>
  <c r="J219" i="2"/>
  <c r="I244" i="2"/>
  <c r="I193" i="2"/>
  <c r="I174" i="2"/>
  <c r="I156" i="2"/>
  <c r="I138" i="2"/>
  <c r="I120" i="2"/>
  <c r="I102" i="2"/>
  <c r="I84" i="2"/>
  <c r="I66" i="2"/>
  <c r="I50" i="2"/>
  <c r="I194" i="2"/>
  <c r="H177" i="2"/>
  <c r="H168" i="2"/>
  <c r="H159" i="2"/>
  <c r="H150" i="2"/>
  <c r="H141" i="2"/>
  <c r="H132" i="2"/>
  <c r="H123" i="2"/>
  <c r="H114" i="2"/>
  <c r="H105" i="2"/>
  <c r="H96" i="2"/>
  <c r="H87" i="2"/>
  <c r="H78" i="2"/>
  <c r="H197" i="2"/>
  <c r="I179" i="2"/>
  <c r="I161" i="2"/>
  <c r="I143" i="2"/>
  <c r="I125" i="2"/>
  <c r="I107" i="2"/>
  <c r="I89" i="2"/>
  <c r="I71" i="2"/>
  <c r="H176" i="2"/>
  <c r="H167" i="2"/>
  <c r="H158" i="2"/>
  <c r="H149" i="2"/>
  <c r="H140" i="2"/>
  <c r="H131" i="2"/>
  <c r="H122" i="2"/>
  <c r="H113" i="2"/>
  <c r="H104" i="2"/>
  <c r="H95" i="2"/>
  <c r="H86" i="2"/>
  <c r="H77" i="2"/>
  <c r="H68" i="2"/>
  <c r="J59" i="2"/>
  <c r="J218" i="2"/>
  <c r="I169" i="2"/>
  <c r="I151" i="2"/>
  <c r="I133" i="2"/>
  <c r="I115" i="2"/>
  <c r="I97" i="2"/>
  <c r="I79" i="2"/>
  <c r="J147" i="2"/>
  <c r="J93" i="2"/>
  <c r="I62" i="2"/>
  <c r="J46" i="2"/>
  <c r="J38" i="2"/>
  <c r="H27" i="2"/>
  <c r="J135" i="2"/>
  <c r="H35" i="2"/>
  <c r="H97" i="2"/>
  <c r="H172" i="2"/>
  <c r="H118" i="2"/>
  <c r="I70" i="2"/>
  <c r="I51" i="2"/>
  <c r="I36" i="2"/>
  <c r="J153" i="2"/>
  <c r="J50" i="2"/>
  <c r="J168" i="2"/>
  <c r="H70" i="2"/>
  <c r="J52" i="2"/>
  <c r="J42" i="2"/>
  <c r="H64" i="2"/>
  <c r="H121" i="2"/>
  <c r="H52" i="2"/>
  <c r="J171" i="2"/>
  <c r="H182" i="2"/>
  <c r="J62" i="2"/>
  <c r="A2" i="2"/>
  <c r="H89" i="2"/>
  <c r="I121" i="2"/>
  <c r="J111" i="2"/>
  <c r="AE120" i="2" l="1"/>
  <c r="AE35" i="2"/>
  <c r="AE50" i="2"/>
  <c r="AE69" i="2"/>
  <c r="AE61" i="2"/>
  <c r="AE78" i="2"/>
  <c r="AE96" i="2"/>
  <c r="AE114" i="2"/>
  <c r="AE132" i="2"/>
  <c r="AE150" i="2"/>
  <c r="AE168" i="2"/>
  <c r="AE70" i="2"/>
  <c r="AE88" i="2"/>
  <c r="AE106" i="2"/>
  <c r="AE124" i="2"/>
  <c r="AE142" i="2"/>
  <c r="AE160" i="2"/>
  <c r="AE178" i="2"/>
  <c r="AE193" i="2"/>
  <c r="AE49" i="2"/>
  <c r="AE65" i="2"/>
  <c r="AE83" i="2"/>
  <c r="AE101" i="2"/>
  <c r="AE119" i="2"/>
  <c r="AE137" i="2"/>
  <c r="AE155" i="2"/>
  <c r="AE173" i="2"/>
  <c r="AE192" i="2"/>
  <c r="AE243" i="2"/>
  <c r="AE251" i="2"/>
  <c r="AE267" i="2"/>
  <c r="AE227" i="2"/>
  <c r="AE185" i="2"/>
  <c r="AE203" i="2"/>
  <c r="AE273" i="2"/>
  <c r="AE248" i="2"/>
  <c r="AE231" i="2"/>
  <c r="AE238" i="2"/>
  <c r="AE274" i="2"/>
  <c r="AE284" i="2"/>
  <c r="AE336" i="2"/>
  <c r="AE388" i="2"/>
  <c r="AE40" i="2"/>
  <c r="AE56" i="2"/>
  <c r="AE34" i="2"/>
  <c r="AE36" i="2"/>
  <c r="AE55" i="2"/>
  <c r="AE37" i="2"/>
  <c r="AE52" i="2"/>
  <c r="AE81" i="2"/>
  <c r="AE99" i="2"/>
  <c r="AE117" i="2"/>
  <c r="AE135" i="2"/>
  <c r="AE153" i="2"/>
  <c r="AE171" i="2"/>
  <c r="AE234" i="2"/>
  <c r="AE73" i="2"/>
  <c r="AE91" i="2"/>
  <c r="AE109" i="2"/>
  <c r="AE127" i="2"/>
  <c r="AE145" i="2"/>
  <c r="AE163" i="2"/>
  <c r="AE199" i="2"/>
  <c r="AE196" i="2"/>
  <c r="AE51" i="2"/>
  <c r="AE68" i="2"/>
  <c r="AE86" i="2"/>
  <c r="AE104" i="2"/>
  <c r="AE122" i="2"/>
  <c r="AE140" i="2"/>
  <c r="AE158" i="2"/>
  <c r="AE176" i="2"/>
  <c r="AE195" i="2"/>
  <c r="AE208" i="2"/>
  <c r="AE301" i="2"/>
  <c r="AE276" i="2"/>
  <c r="AE216" i="2"/>
  <c r="AE230" i="2"/>
  <c r="AE188" i="2"/>
  <c r="AE206" i="2"/>
  <c r="AE224" i="2"/>
  <c r="AE282" i="2"/>
  <c r="AE342" i="2"/>
  <c r="AE240" i="2"/>
  <c r="AE241" i="2"/>
  <c r="AE277" i="2"/>
  <c r="AE308" i="2"/>
  <c r="AE394" i="2"/>
  <c r="AE287" i="2"/>
  <c r="AE345" i="2"/>
  <c r="AE411" i="2"/>
  <c r="AE102" i="2"/>
  <c r="AE156" i="2"/>
  <c r="AE179" i="2"/>
  <c r="AE54" i="2"/>
  <c r="AE71" i="2"/>
  <c r="AE89" i="2"/>
  <c r="AE107" i="2"/>
  <c r="AE125" i="2"/>
  <c r="AE143" i="2"/>
  <c r="AE161" i="2"/>
  <c r="AE198" i="2"/>
  <c r="AE222" i="2"/>
  <c r="AE324" i="2"/>
  <c r="AE285" i="2"/>
  <c r="AE220" i="2"/>
  <c r="AE236" i="2"/>
  <c r="AE191" i="2"/>
  <c r="AE226" i="2"/>
  <c r="AE204" i="2"/>
  <c r="AE261" i="2"/>
  <c r="AE304" i="2"/>
  <c r="AE250" i="2"/>
  <c r="AE286" i="2"/>
  <c r="AE330" i="2"/>
  <c r="AE260" i="2"/>
  <c r="AE298" i="2"/>
  <c r="AE302" i="2"/>
  <c r="AE315" i="2"/>
  <c r="AE38" i="2"/>
  <c r="AE182" i="2"/>
  <c r="AE130" i="2"/>
  <c r="AE166" i="2"/>
  <c r="AE58" i="2"/>
  <c r="AE53" i="2"/>
  <c r="AE180" i="2"/>
  <c r="AE79" i="2"/>
  <c r="AE97" i="2"/>
  <c r="AE115" i="2"/>
  <c r="AE133" i="2"/>
  <c r="AE151" i="2"/>
  <c r="AE169" i="2"/>
  <c r="AE183" i="2"/>
  <c r="AE57" i="2"/>
  <c r="AE74" i="2"/>
  <c r="AE92" i="2"/>
  <c r="AE110" i="2"/>
  <c r="AE128" i="2"/>
  <c r="AE146" i="2"/>
  <c r="AE164" i="2"/>
  <c r="AE202" i="2"/>
  <c r="AE228" i="2"/>
  <c r="AE294" i="2"/>
  <c r="AE207" i="2"/>
  <c r="AE245" i="2"/>
  <c r="AE194" i="2"/>
  <c r="AE237" i="2"/>
  <c r="AE219" i="2"/>
  <c r="AE209" i="2"/>
  <c r="AE279" i="2"/>
  <c r="AE256" i="2"/>
  <c r="AE292" i="2"/>
  <c r="AE348" i="2"/>
  <c r="AE266" i="2"/>
  <c r="AE332" i="2"/>
  <c r="AE42" i="2"/>
  <c r="AE84" i="2"/>
  <c r="AE138" i="2"/>
  <c r="AE174" i="2"/>
  <c r="AE76" i="2"/>
  <c r="AE112" i="2"/>
  <c r="AE43" i="2"/>
  <c r="AE27" i="2"/>
  <c r="AE41" i="2"/>
  <c r="AE26" i="2"/>
  <c r="AE72" i="2"/>
  <c r="AE87" i="2"/>
  <c r="AE123" i="2"/>
  <c r="AE141" i="2"/>
  <c r="AE177" i="2"/>
  <c r="AE39" i="2"/>
  <c r="AE31" i="2"/>
  <c r="AE59" i="2"/>
  <c r="AE29" i="2"/>
  <c r="AE90" i="2"/>
  <c r="AE126" i="2"/>
  <c r="AE162" i="2"/>
  <c r="AE82" i="2"/>
  <c r="AE100" i="2"/>
  <c r="AE118" i="2"/>
  <c r="AE136" i="2"/>
  <c r="AE154" i="2"/>
  <c r="AE172" i="2"/>
  <c r="AE187" i="2"/>
  <c r="AE60" i="2"/>
  <c r="AE77" i="2"/>
  <c r="AE95" i="2"/>
  <c r="AE113" i="2"/>
  <c r="AE131" i="2"/>
  <c r="AE149" i="2"/>
  <c r="AE167" i="2"/>
  <c r="AE186" i="2"/>
  <c r="AE212" i="2"/>
  <c r="AE213" i="2"/>
  <c r="AE233" i="2"/>
  <c r="AE309" i="2"/>
  <c r="AE211" i="2"/>
  <c r="AE305" i="2"/>
  <c r="AE197" i="2"/>
  <c r="AE215" i="2"/>
  <c r="AE246" i="2"/>
  <c r="AE223" i="2"/>
  <c r="AE288" i="2"/>
  <c r="AE311" i="2"/>
  <c r="AE259" i="2"/>
  <c r="AE295" i="2"/>
  <c r="AE269" i="2"/>
  <c r="AE303" i="2"/>
  <c r="AE317" i="2"/>
  <c r="AE350" i="2"/>
  <c r="AE25" i="2"/>
  <c r="AE94" i="2"/>
  <c r="AE148" i="2"/>
  <c r="AE28" i="2"/>
  <c r="AE47" i="2"/>
  <c r="AE45" i="2"/>
  <c r="AE221" i="2"/>
  <c r="AE105" i="2"/>
  <c r="AE159" i="2"/>
  <c r="AE63" i="2"/>
  <c r="AE64" i="2"/>
  <c r="AE30" i="2"/>
  <c r="AE108" i="2"/>
  <c r="AE144" i="2"/>
  <c r="AE181" i="2"/>
  <c r="AE44" i="2"/>
  <c r="AE32" i="2"/>
  <c r="AE48" i="2"/>
  <c r="AE66" i="2"/>
  <c r="AE33" i="2"/>
  <c r="AE67" i="2"/>
  <c r="AE75" i="2"/>
  <c r="AE93" i="2"/>
  <c r="AE111" i="2"/>
  <c r="AE129" i="2"/>
  <c r="AE147" i="2"/>
  <c r="AE165" i="2"/>
  <c r="AE184" i="2"/>
  <c r="AE85" i="2"/>
  <c r="AE103" i="2"/>
  <c r="AE121" i="2"/>
  <c r="AE139" i="2"/>
  <c r="AE157" i="2"/>
  <c r="AE175" i="2"/>
  <c r="AE190" i="2"/>
  <c r="AE46" i="2"/>
  <c r="AE62" i="2"/>
  <c r="AE80" i="2"/>
  <c r="AE98" i="2"/>
  <c r="AE116" i="2"/>
  <c r="AE134" i="2"/>
  <c r="AE152" i="2"/>
  <c r="AE170" i="2"/>
  <c r="AE189" i="2"/>
  <c r="AE217" i="2"/>
  <c r="AE242" i="2"/>
  <c r="AE258" i="2"/>
  <c r="AE316" i="2"/>
  <c r="AE225" i="2"/>
  <c r="AE383" i="2"/>
  <c r="AE200" i="2"/>
  <c r="AE264" i="2"/>
  <c r="AE229" i="2"/>
  <c r="AE333" i="2"/>
  <c r="AE232" i="2"/>
  <c r="AE268" i="2"/>
  <c r="AE300" i="2"/>
  <c r="AE307" i="2"/>
  <c r="AE278" i="2"/>
  <c r="AE313" i="2"/>
  <c r="AE334" i="2"/>
  <c r="AE363" i="2"/>
  <c r="AE351" i="2"/>
  <c r="AE255" i="2"/>
  <c r="AE205" i="2"/>
  <c r="AE239" i="2"/>
  <c r="AE270" i="2"/>
  <c r="AE235" i="2"/>
  <c r="AE253" i="2"/>
  <c r="AE271" i="2"/>
  <c r="AE289" i="2"/>
  <c r="AE339" i="2"/>
  <c r="AE263" i="2"/>
  <c r="AE281" i="2"/>
  <c r="AE327" i="2"/>
  <c r="AE310" i="2"/>
  <c r="AE328" i="2"/>
  <c r="AE346" i="2"/>
  <c r="AE326" i="2"/>
  <c r="AE344" i="2"/>
  <c r="AE375" i="2"/>
  <c r="AE367" i="2"/>
  <c r="AE384" i="2"/>
  <c r="AE414" i="2"/>
  <c r="AE374" i="2"/>
  <c r="AE390" i="2"/>
  <c r="AE455" i="2"/>
  <c r="AE416" i="2"/>
  <c r="AE432" i="2"/>
  <c r="AE470" i="2"/>
  <c r="AE433" i="2"/>
  <c r="AE467" i="2"/>
  <c r="AE406" i="2"/>
  <c r="AE422" i="2"/>
  <c r="AE487" i="2"/>
  <c r="AE550" i="2"/>
  <c r="AE448" i="2"/>
  <c r="AE465" i="2"/>
  <c r="AE486" i="2"/>
  <c r="AE532" i="2"/>
  <c r="AE452" i="2"/>
  <c r="AE472" i="2"/>
  <c r="AE490" i="2"/>
  <c r="AE507" i="2"/>
  <c r="AE525" i="2"/>
  <c r="AE559" i="2"/>
  <c r="AE491" i="2"/>
  <c r="AE508" i="2"/>
  <c r="AE526" i="2"/>
  <c r="AE529" i="2"/>
  <c r="AE539" i="2"/>
  <c r="AE540" i="2"/>
  <c r="AE556" i="2"/>
  <c r="AE575" i="2"/>
  <c r="AE584" i="2"/>
  <c r="AE570" i="2"/>
  <c r="AE582" i="2"/>
  <c r="AE593" i="2"/>
  <c r="AE583" i="2"/>
  <c r="AE591" i="2"/>
  <c r="AE609" i="2"/>
  <c r="AE607" i="2"/>
  <c r="AE625" i="2"/>
  <c r="AE355" i="2"/>
  <c r="AE314" i="2"/>
  <c r="AE331" i="2"/>
  <c r="AE349" i="2"/>
  <c r="AE329" i="2"/>
  <c r="AE347" i="2"/>
  <c r="AE361" i="2"/>
  <c r="AE380" i="2"/>
  <c r="AE370" i="2"/>
  <c r="AE389" i="2"/>
  <c r="AE482" i="2"/>
  <c r="AE360" i="2"/>
  <c r="AE377" i="2"/>
  <c r="AE393" i="2"/>
  <c r="AE464" i="2"/>
  <c r="AE401" i="2"/>
  <c r="AE419" i="2"/>
  <c r="AE435" i="2"/>
  <c r="AE479" i="2"/>
  <c r="AE476" i="2"/>
  <c r="AE409" i="2"/>
  <c r="AE425" i="2"/>
  <c r="AE498" i="2"/>
  <c r="AE565" i="2"/>
  <c r="AE451" i="2"/>
  <c r="AE468" i="2"/>
  <c r="AE489" i="2"/>
  <c r="AE437" i="2"/>
  <c r="AE457" i="2"/>
  <c r="AE475" i="2"/>
  <c r="AE493" i="2"/>
  <c r="AE510" i="2"/>
  <c r="AE494" i="2"/>
  <c r="AE511" i="2"/>
  <c r="AE571" i="2"/>
  <c r="AE557" i="2"/>
  <c r="AE542" i="2"/>
  <c r="AE543" i="2"/>
  <c r="AE587" i="2"/>
  <c r="AE560" i="2"/>
  <c r="AE578" i="2"/>
  <c r="AE573" i="2"/>
  <c r="AE599" i="2"/>
  <c r="AE585" i="2"/>
  <c r="AE602" i="2"/>
  <c r="AE586" i="2"/>
  <c r="AE594" i="2"/>
  <c r="AE612" i="2"/>
  <c r="AE592" i="2"/>
  <c r="AE610" i="2"/>
  <c r="AE352" i="2"/>
  <c r="AE373" i="2"/>
  <c r="AE392" i="2"/>
  <c r="AE362" i="2"/>
  <c r="AE379" i="2"/>
  <c r="AE396" i="2"/>
  <c r="AE408" i="2"/>
  <c r="AE404" i="2"/>
  <c r="AE421" i="2"/>
  <c r="AE438" i="2"/>
  <c r="AE538" i="2"/>
  <c r="AE412" i="2"/>
  <c r="AE428" i="2"/>
  <c r="AE509" i="2"/>
  <c r="AE436" i="2"/>
  <c r="AE454" i="2"/>
  <c r="AE471" i="2"/>
  <c r="AE501" i="2"/>
  <c r="AE440" i="2"/>
  <c r="AE460" i="2"/>
  <c r="AE478" i="2"/>
  <c r="AE496" i="2"/>
  <c r="AE484" i="2"/>
  <c r="AE504" i="2"/>
  <c r="AE513" i="2"/>
  <c r="AE533" i="2"/>
  <c r="AE497" i="2"/>
  <c r="AE514" i="2"/>
  <c r="AE530" i="2"/>
  <c r="AE577" i="2"/>
  <c r="AE545" i="2"/>
  <c r="AE528" i="2"/>
  <c r="AE546" i="2"/>
  <c r="AE563" i="2"/>
  <c r="AE558" i="2"/>
  <c r="AE576" i="2"/>
  <c r="AE581" i="2"/>
  <c r="AE608" i="2"/>
  <c r="AE611" i="2"/>
  <c r="AE589" i="2"/>
  <c r="AE596" i="2"/>
  <c r="AE597" i="2"/>
  <c r="AE615" i="2"/>
  <c r="AE595" i="2"/>
  <c r="AE613" i="2"/>
  <c r="AE210" i="2"/>
  <c r="AE249" i="2"/>
  <c r="AE296" i="2"/>
  <c r="AE244" i="2"/>
  <c r="AE262" i="2"/>
  <c r="AE280" i="2"/>
  <c r="AE297" i="2"/>
  <c r="AE312" i="2"/>
  <c r="AE299" i="2"/>
  <c r="AE254" i="2"/>
  <c r="AE272" i="2"/>
  <c r="AE290" i="2"/>
  <c r="AE306" i="2"/>
  <c r="AE319" i="2"/>
  <c r="AE337" i="2"/>
  <c r="AE386" i="2"/>
  <c r="AE353" i="2"/>
  <c r="AE318" i="2"/>
  <c r="AE335" i="2"/>
  <c r="AE366" i="2"/>
  <c r="AE354" i="2"/>
  <c r="AE441" i="2"/>
  <c r="AE356" i="2"/>
  <c r="AE376" i="2"/>
  <c r="AE395" i="2"/>
  <c r="AE365" i="2"/>
  <c r="AE382" i="2"/>
  <c r="AE417" i="2"/>
  <c r="AE407" i="2"/>
  <c r="AE423" i="2"/>
  <c r="AE492" i="2"/>
  <c r="AE447" i="2"/>
  <c r="AE397" i="2"/>
  <c r="AE415" i="2"/>
  <c r="AE431" i="2"/>
  <c r="AE518" i="2"/>
  <c r="AE439" i="2"/>
  <c r="AE456" i="2"/>
  <c r="AE474" i="2"/>
  <c r="AE506" i="2"/>
  <c r="AE443" i="2"/>
  <c r="AE463" i="2"/>
  <c r="AE481" i="2"/>
  <c r="AE502" i="2"/>
  <c r="AE512" i="2"/>
  <c r="AE516" i="2"/>
  <c r="AE574" i="2"/>
  <c r="AE500" i="2"/>
  <c r="AE517" i="2"/>
  <c r="AE535" i="2"/>
  <c r="AE580" i="2"/>
  <c r="AE548" i="2"/>
  <c r="AE531" i="2"/>
  <c r="AE549" i="2"/>
  <c r="AE566" i="2"/>
  <c r="AE561" i="2"/>
  <c r="AE617" i="2"/>
  <c r="AE620" i="2"/>
  <c r="AE590" i="2"/>
  <c r="AE605" i="2"/>
  <c r="AE600" i="2"/>
  <c r="AE618" i="2"/>
  <c r="AE598" i="2"/>
  <c r="AE616" i="2"/>
  <c r="AE291" i="2"/>
  <c r="AE214" i="2"/>
  <c r="AE201" i="2"/>
  <c r="AE218" i="2"/>
  <c r="AE252" i="2"/>
  <c r="AE247" i="2"/>
  <c r="AE265" i="2"/>
  <c r="AE283" i="2"/>
  <c r="AE321" i="2"/>
  <c r="AE257" i="2"/>
  <c r="AE275" i="2"/>
  <c r="AE293" i="2"/>
  <c r="AE322" i="2"/>
  <c r="AE340" i="2"/>
  <c r="AE391" i="2"/>
  <c r="AE357" i="2"/>
  <c r="AE320" i="2"/>
  <c r="AE338" i="2"/>
  <c r="AE369" i="2"/>
  <c r="AE358" i="2"/>
  <c r="AE359" i="2"/>
  <c r="AE378" i="2"/>
  <c r="AE368" i="2"/>
  <c r="AE385" i="2"/>
  <c r="AE424" i="2"/>
  <c r="AE402" i="2"/>
  <c r="AE410" i="2"/>
  <c r="AE426" i="2"/>
  <c r="AE444" i="2"/>
  <c r="AE427" i="2"/>
  <c r="AE483" i="2"/>
  <c r="AE453" i="2"/>
  <c r="AE400" i="2"/>
  <c r="AE418" i="2"/>
  <c r="AE434" i="2"/>
  <c r="AE527" i="2"/>
  <c r="AE442" i="2"/>
  <c r="AE459" i="2"/>
  <c r="AE477" i="2"/>
  <c r="AE499" i="2"/>
  <c r="AE515" i="2"/>
  <c r="AE446" i="2"/>
  <c r="AE466" i="2"/>
  <c r="AE521" i="2"/>
  <c r="AE519" i="2"/>
  <c r="AE547" i="2"/>
  <c r="AE485" i="2"/>
  <c r="AE503" i="2"/>
  <c r="AE520" i="2"/>
  <c r="AE544" i="2"/>
  <c r="AE568" i="2"/>
  <c r="AE551" i="2"/>
  <c r="AE579" i="2"/>
  <c r="AE534" i="2"/>
  <c r="AE552" i="2"/>
  <c r="AE569" i="2"/>
  <c r="AE564" i="2"/>
  <c r="AE614" i="2"/>
  <c r="AE603" i="2"/>
  <c r="AE621" i="2"/>
  <c r="AE601" i="2"/>
  <c r="AE619" i="2"/>
  <c r="AE450" i="2"/>
  <c r="AE325" i="2"/>
  <c r="AE343" i="2"/>
  <c r="AE323" i="2"/>
  <c r="AE341" i="2"/>
  <c r="AE372" i="2"/>
  <c r="AE364" i="2"/>
  <c r="AE381" i="2"/>
  <c r="AE399" i="2"/>
  <c r="AE398" i="2"/>
  <c r="AE473" i="2"/>
  <c r="AE371" i="2"/>
  <c r="AE387" i="2"/>
  <c r="AE405" i="2"/>
  <c r="AE413" i="2"/>
  <c r="AE429" i="2"/>
  <c r="AE495" i="2"/>
  <c r="AE461" i="2"/>
  <c r="AE430" i="2"/>
  <c r="AE458" i="2"/>
  <c r="AE403" i="2"/>
  <c r="AE420" i="2"/>
  <c r="AE445" i="2"/>
  <c r="AE462" i="2"/>
  <c r="AE480" i="2"/>
  <c r="AE541" i="2"/>
  <c r="AE524" i="2"/>
  <c r="AE449" i="2"/>
  <c r="AE469" i="2"/>
  <c r="AE562" i="2"/>
  <c r="AE522" i="2"/>
  <c r="AE488" i="2"/>
  <c r="AE505" i="2"/>
  <c r="AE523" i="2"/>
  <c r="AE553" i="2"/>
  <c r="AE536" i="2"/>
  <c r="AE554" i="2"/>
  <c r="AE537" i="2"/>
  <c r="AE555" i="2"/>
  <c r="AE572" i="2"/>
  <c r="AE567" i="2"/>
  <c r="AE623" i="2"/>
  <c r="AE588" i="2"/>
  <c r="AE606" i="2"/>
  <c r="AE624" i="2"/>
  <c r="AE604" i="2"/>
  <c r="AE622" i="2"/>
  <c r="A23" i="2"/>
  <c r="A18" i="2"/>
  <c r="A13" i="2" s="1"/>
  <c r="A25" i="2"/>
</calcChain>
</file>

<file path=xl/sharedStrings.xml><?xml version="1.0" encoding="utf-8"?>
<sst xmlns="http://schemas.openxmlformats.org/spreadsheetml/2006/main" count="12051" uniqueCount="1480">
  <si>
    <t>Visualización de Datos</t>
  </si>
  <si>
    <t>Positiva Compañía de Seguros S.A.</t>
  </si>
  <si>
    <t xml:space="preserve">*Seleccionar solo AÑO  </t>
  </si>
  <si>
    <t>TIEMPO</t>
  </si>
  <si>
    <t>ORDENES</t>
  </si>
  <si>
    <t>ORDEN</t>
  </si>
  <si>
    <t>CENTRO DE COSTO</t>
  </si>
  <si>
    <t>RUBRO</t>
  </si>
  <si>
    <t>C55002025</t>
  </si>
  <si>
    <t/>
  </si>
  <si>
    <t>Gcia. Logística</t>
  </si>
  <si>
    <t>GastosAdministrativos</t>
  </si>
  <si>
    <t>Servicios de vigilancia y seguridad privada con monitoreo de alarmas para las sucursales de Positiva Compañía de Seguros SA vigencia 2025</t>
  </si>
  <si>
    <t>92121504</t>
  </si>
  <si>
    <t>1/01/2025</t>
  </si>
  <si>
    <t>31/12/2025</t>
  </si>
  <si>
    <t>Invitación cerrada</t>
  </si>
  <si>
    <t>SI</t>
  </si>
  <si>
    <t>C55012025</t>
  </si>
  <si>
    <t>Servicio de aseo y cafeteria a las oficinas administrativas de Positiva Compañia de Seguros SA vigencia 2025</t>
  </si>
  <si>
    <t>76111500, 95121503</t>
  </si>
  <si>
    <t>Invitación directa</t>
  </si>
  <si>
    <t>C55022025</t>
  </si>
  <si>
    <t>Vigencia 2025 (1/1/2025 al 31/12/2025) nuevo contrato de arrendamiento Sucursal Caldas</t>
  </si>
  <si>
    <t>80131502</t>
  </si>
  <si>
    <t>NO</t>
  </si>
  <si>
    <t>31/10/2025</t>
  </si>
  <si>
    <t>C45012025</t>
  </si>
  <si>
    <t>Gcia. Afiliaciones y</t>
  </si>
  <si>
    <t>Prestación de servicios de procesamiento de información y transferencia a las bases de datos de POSITIVA</t>
  </si>
  <si>
    <t>80101510</t>
  </si>
  <si>
    <t>09/08/2025</t>
  </si>
  <si>
    <t>08/03/2026</t>
  </si>
  <si>
    <t>C55032025</t>
  </si>
  <si>
    <t>Vigencia 2025 (1/1/2025 al 31/12/2025) nuevo contrato de arrendamiento Sucursal Cauca</t>
  </si>
  <si>
    <t>C55042025</t>
  </si>
  <si>
    <t>Vigencia 2025 (1/1/2025 al 31/12/2025) nuevo contrato de arrendamiento Sucursal Casanare</t>
  </si>
  <si>
    <t>C55052025</t>
  </si>
  <si>
    <t>Vigencia 2025 (1/1/2025 al 31/12/2025) nuevo contrato de arrendamiento Sucursal Bolivar</t>
  </si>
  <si>
    <t>C55062025</t>
  </si>
  <si>
    <t>Contrato de prestación de servicios especializados en Gestión Documental para la administración integral, organización, consulta y custodia del archivo de gestión y central de Positiva Compañía de Seguros</t>
  </si>
  <si>
    <t>78131602-80161506</t>
  </si>
  <si>
    <t>1/12/2023</t>
  </si>
  <si>
    <t>31/05/2025</t>
  </si>
  <si>
    <t>Invitación pública</t>
  </si>
  <si>
    <t>Gcia. Gestión Financ</t>
  </si>
  <si>
    <t>81111805</t>
  </si>
  <si>
    <t>Ofic. Tecnologías de</t>
  </si>
  <si>
    <t>C55092025</t>
  </si>
  <si>
    <t>Prestación de servicios de mantenimiento para la solución de telefonía IP  y Soporte técnico en sitio y remoto para plataforma de monitoreo y gestión correspondiente al año 2025</t>
  </si>
  <si>
    <t>80131801</t>
  </si>
  <si>
    <t>Gcia. Canales</t>
  </si>
  <si>
    <t>C55102025</t>
  </si>
  <si>
    <t>Prestación de servicios profesionales de Revisoría Fiscal</t>
  </si>
  <si>
    <t>84111802</t>
  </si>
  <si>
    <t>31/03/2025</t>
  </si>
  <si>
    <t>C55112025</t>
  </si>
  <si>
    <t>Vigencia 2025 (1/1/2025 al 31/12/2025) nuevo contrato de arrendamiento Sucursal Arauca</t>
  </si>
  <si>
    <t>C45022025</t>
  </si>
  <si>
    <t>09/08/2024</t>
  </si>
  <si>
    <t>08/03/2025</t>
  </si>
  <si>
    <t>C45032025</t>
  </si>
  <si>
    <t>"Contratación de un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</si>
  <si>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01/04/2024</t>
  </si>
  <si>
    <t>C45052025</t>
  </si>
  <si>
    <t>Vice. de Operaciones</t>
  </si>
  <si>
    <t>"Prestación de servicios de Contact Center de acuerdo a las políticas, normas y características definidas por POSITIVA COMPAÑÍA DE SEGUROS S.A., para ofrecer un soporte integral de información de la compañía, a los afiliados a Riesgos laborales, diferentes ramos de pólizas de vida: vida individual, accidentes personales, vida grupo, exequias, desempleo, planes de salud, rentas vitalicias, conmutaciones pensionales, BEPS y, a los otros ramos que sean autorizados a la compañía  y a los ciudadanos en general; con el objetivo permanente de brindar una información completa y satisfactoria en primer contacto a cada una de las solicitudes, agregando valor a los asegurados y ciudadanos."</t>
  </si>
  <si>
    <t>80121610</t>
  </si>
  <si>
    <t>01/08/2024</t>
  </si>
  <si>
    <t>31/07/2025</t>
  </si>
  <si>
    <t>C45062025</t>
  </si>
  <si>
    <t>Gcia. Recaudo y Cart</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</si>
  <si>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</si>
  <si>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C55122025</t>
  </si>
  <si>
    <t>Migración del sistema ERP SAP y su implementación en la plataforma SAP S/4HANA Cloud para POSITIVA COMPAÑÍA DE SEGUROS. S.A</t>
  </si>
  <si>
    <t>31/08/2025</t>
  </si>
  <si>
    <t>81112200</t>
  </si>
  <si>
    <t>C55132025</t>
  </si>
  <si>
    <t>Vigencia 2025 (1/1/2025 al 31/12/2025) contrato de arrendamientoSucursal Sucre</t>
  </si>
  <si>
    <t>01/01/2025</t>
  </si>
  <si>
    <t>C05952025</t>
  </si>
  <si>
    <t>Servicios de mantenimiento soporte de software general</t>
  </si>
  <si>
    <t>43230000</t>
  </si>
  <si>
    <t>01/12/2025</t>
  </si>
  <si>
    <t>Invitación Directa</t>
  </si>
  <si>
    <t>No</t>
  </si>
  <si>
    <t>C05962025</t>
  </si>
  <si>
    <t>"Servicio de implementación, administración y soporte de la base de datos de gestión de la configuración (CMDB) y un servicio de evaluación de vulnerabilidades de seguridad en código fuente"</t>
  </si>
  <si>
    <t>06/06/2025</t>
  </si>
  <si>
    <t>72151514</t>
  </si>
  <si>
    <t>30/09/2025</t>
  </si>
  <si>
    <t>30/06/2025</t>
  </si>
  <si>
    <t>C55172025</t>
  </si>
  <si>
    <t>CONTRATO SERVICIO DE ADMINISTACION EDIFICIO TORRE POSITIVA PH</t>
  </si>
  <si>
    <t>02/01/2025</t>
  </si>
  <si>
    <t>28/02/2025</t>
  </si>
  <si>
    <t>C55192025</t>
  </si>
  <si>
    <t>"PRESTACIÓN DE SERVICIOS RELACIONADO CON LA MOVILIDAD A TRAVÉS DE LA FLOTA DE VEHÍCULOS DE PROPIEDAD DE POSITIVA COMPAÑÍA DE SEGUROS S.A., PARA LA ALTA DIRECCIÓN, INCLUIDAS LAS GERENCIAS COORDINADORAS DE BOGOTÁ, MEDELLÍN, BARRANQUILLA."</t>
  </si>
  <si>
    <t>78110000</t>
  </si>
  <si>
    <t>30/11/2025</t>
  </si>
  <si>
    <t>30/05/2025</t>
  </si>
  <si>
    <t>30/04/2025</t>
  </si>
  <si>
    <t>01/11/2025</t>
  </si>
  <si>
    <t>20/12/2025</t>
  </si>
  <si>
    <t>C45092025</t>
  </si>
  <si>
    <t>"Prestación de los servicios  de envío de notificaciones certificadas y no certificadas, gestión administrativa, persuasiva y pre-jurídica de cobro por aportes de riesgos laborales en mora o inexactos y la gestión administrativa, persuasiva y pre-jurídica de recobros por mora, inconsistencias administrativas y ETB, que le prestan a POSITIVA y cuyas interrupciones impactarían negativamente  algunas actividades de la compañía que conforman su objeto social."</t>
  </si>
  <si>
    <t>01/12/2023</t>
  </si>
  <si>
    <t>Invitación publica</t>
  </si>
  <si>
    <t>C45122025</t>
  </si>
  <si>
    <t>C45072025</t>
  </si>
  <si>
    <t>"Prestación de los servicios de gestión administrativa, preventiva, persuasiva y normalización o depuraciónde cobro de cartera vida, que le prestan a POSITIVA y cuyas interrupciones impactarían negativamente  algunas actividades de la compañía que conforman su objeto social."</t>
  </si>
  <si>
    <t>C24102025</t>
  </si>
  <si>
    <t>Secretaría General y</t>
  </si>
  <si>
    <t>Prestación de servicios profesionales jurídicos para acompañar y asesorar permanentemente a la Junta Directiva y Comités de Apoyo, respecto de los asuntos jurídicos en relación con el modelo de gobernanza, los asuntos generales del sector asegurador, las novedades regulatorias y otros asuntos jurídicos que puedan surgir en el curso de las sesiones de la Junta Directiva y/o Comités de apoyo.</t>
  </si>
  <si>
    <t>80111607</t>
  </si>
  <si>
    <t>C23192025</t>
  </si>
  <si>
    <t>Gcia. Jurídica</t>
  </si>
  <si>
    <t>"Prestar servicios profesionales Integrales en las diferentes ramas del derecho para acompañamiento, asesoría y representación judicial y extrajudicial de los intereses de la Compañía en Derecho laboral y Seguridad Social, Derecho Administrativo y Disciplinario así como la definición e implementación de estrategias de carácter jurídico con afectación en las diferentes dependencias a través de la elaboración, revisión y preparación documental con impacto institucional"</t>
  </si>
  <si>
    <t>C23202025</t>
  </si>
  <si>
    <t>Prestar servicios profesionales con el fin de prestar asesoría técnico jurídica Integral en materia de derecho económico de la seguridad social</t>
  </si>
  <si>
    <t>C23212025</t>
  </si>
  <si>
    <t>"Prestar servicios profesionales, para conceptuar, acompañar y asesorar a la Compañía en el Macroproceso de Gestión Jurídica, Secretaría General y Jurídica  y Presidencia"</t>
  </si>
  <si>
    <t>C20012025</t>
  </si>
  <si>
    <t>Gcia. Talento Humano</t>
  </si>
  <si>
    <t>PRESTACIÓN DE SERVICIOS  Selección de personal</t>
  </si>
  <si>
    <t>C20022025</t>
  </si>
  <si>
    <t>PRESTACIÓN DE SERVICIOS  Administración nómina</t>
  </si>
  <si>
    <t>C55552025</t>
  </si>
  <si>
    <t>"Prestación de servicios profesionales especializados para el acompañamiento en el desarrollo de asuntos contables, financieros, NIIF 17, de reporte u otros asuntos, en los que se comprenda la atención de consultas verbales o escritas; Capacitación normativa a la compañía a un nivel teórico y práctico, ejercicios de aplicación de los requerimientos de medición e información a revelar según NIIF 17 para los propios riesgos de Positiva, exámen a realizar y emisión de certificado de asistencia y cumplimiento; y acompañamiento en el reporte al Grupo Bicentenario que incluye el acompañamiento del equipo actuarial y el equipo de consultoría contable para hacer un acompañamiento gerencial para la razonabilidad de los ajustes de reporte, la trazabilidad de los ajustes y las explicaciones necesarias para satisfacer los requerimientos del Grupo."</t>
  </si>
  <si>
    <t>80101500</t>
  </si>
  <si>
    <t>18/11/2024</t>
  </si>
  <si>
    <t>C55562025</t>
  </si>
  <si>
    <t>Suministro de tiquetes aéreos para los servidores públicos y Contratistas Directos en desarrollo de las actividades de Positiva Compañía de Seguros S.A</t>
  </si>
  <si>
    <t>C45042025</t>
  </si>
  <si>
    <t>C45082025</t>
  </si>
  <si>
    <t>C45102025</t>
  </si>
  <si>
    <t>C45112025</t>
  </si>
  <si>
    <t>C45132025</t>
  </si>
  <si>
    <t>Contratación de una solución digital en la prestación del servicio e implementación de herramientas que permitan la conciliación y pago del recaudo como alternativa de nuevos canales de venta.</t>
  </si>
  <si>
    <t>C45142025</t>
  </si>
  <si>
    <t>C45152025</t>
  </si>
  <si>
    <t>01/04/2025</t>
  </si>
  <si>
    <t>C75012025</t>
  </si>
  <si>
    <t>Gcia. Administración</t>
  </si>
  <si>
    <t>PromociónyPrevención</t>
  </si>
  <si>
    <t>PRESTACION DE SERVICIOS DE PROMOCION Y PREVENCION – SERVICIOS_ESPECIALIZADOS_ZONA_ANTIOQUIA</t>
  </si>
  <si>
    <t>C75022025</t>
  </si>
  <si>
    <t>C75032025</t>
  </si>
  <si>
    <t>C75042025</t>
  </si>
  <si>
    <t>C75052025</t>
  </si>
  <si>
    <t>C75062025</t>
  </si>
  <si>
    <t>C75082025</t>
  </si>
  <si>
    <t>C75092025</t>
  </si>
  <si>
    <t>C75102025</t>
  </si>
  <si>
    <t>C75112025</t>
  </si>
  <si>
    <t>2/01/2025</t>
  </si>
  <si>
    <t>C75122025</t>
  </si>
  <si>
    <t>C75132025</t>
  </si>
  <si>
    <t>C75142025</t>
  </si>
  <si>
    <t>C75152025</t>
  </si>
  <si>
    <t>C75162025</t>
  </si>
  <si>
    <t>C75172025</t>
  </si>
  <si>
    <t>C75182025</t>
  </si>
  <si>
    <t>C75192025</t>
  </si>
  <si>
    <t>C75202025</t>
  </si>
  <si>
    <t>C75212025</t>
  </si>
  <si>
    <t>C75222025</t>
  </si>
  <si>
    <t>C75232025</t>
  </si>
  <si>
    <t>C75242025</t>
  </si>
  <si>
    <t>C75252025</t>
  </si>
  <si>
    <t>C75262025</t>
  </si>
  <si>
    <t>C75272025</t>
  </si>
  <si>
    <t>C75282025</t>
  </si>
  <si>
    <t>C75292025</t>
  </si>
  <si>
    <t>C75302025</t>
  </si>
  <si>
    <t>C75312025</t>
  </si>
  <si>
    <t>C75322025</t>
  </si>
  <si>
    <t>C75332025</t>
  </si>
  <si>
    <t>1/02/2025</t>
  </si>
  <si>
    <t>C75342025</t>
  </si>
  <si>
    <t>C75352025</t>
  </si>
  <si>
    <t>C75362025</t>
  </si>
  <si>
    <t>C75372025</t>
  </si>
  <si>
    <t>C75382025</t>
  </si>
  <si>
    <t>C75392025</t>
  </si>
  <si>
    <t>C75402025</t>
  </si>
  <si>
    <t>C75412025</t>
  </si>
  <si>
    <t>C75422025</t>
  </si>
  <si>
    <t>C76012025</t>
  </si>
  <si>
    <t>PRESTACION DE SERVICIOS DE PROMOCION Y PREVENCION – SERVICIOS_ESPECIALIZADOS_ZONA_ATLANTICO</t>
  </si>
  <si>
    <t>C76022025</t>
  </si>
  <si>
    <t>C76042025</t>
  </si>
  <si>
    <t>C76062025</t>
  </si>
  <si>
    <t>C76082025</t>
  </si>
  <si>
    <t>C76112025</t>
  </si>
  <si>
    <t>C76142025</t>
  </si>
  <si>
    <t>C76152025</t>
  </si>
  <si>
    <t>C76162025</t>
  </si>
  <si>
    <t>C76172025</t>
  </si>
  <si>
    <t>C76182025</t>
  </si>
  <si>
    <t>C76192025</t>
  </si>
  <si>
    <t>C76202025</t>
  </si>
  <si>
    <t>C76212025</t>
  </si>
  <si>
    <t>C76222025</t>
  </si>
  <si>
    <t>C76232025</t>
  </si>
  <si>
    <t>C76242025</t>
  </si>
  <si>
    <t>C76252025</t>
  </si>
  <si>
    <t>C76262025</t>
  </si>
  <si>
    <t>C76272025</t>
  </si>
  <si>
    <t>C76282025</t>
  </si>
  <si>
    <t>C76292025</t>
  </si>
  <si>
    <t>C76302025</t>
  </si>
  <si>
    <t>C76312025</t>
  </si>
  <si>
    <t>C76322025</t>
  </si>
  <si>
    <t>C76332025</t>
  </si>
  <si>
    <t>C76342025</t>
  </si>
  <si>
    <t>C76352025</t>
  </si>
  <si>
    <t>C76362025</t>
  </si>
  <si>
    <t>C76372025</t>
  </si>
  <si>
    <t>C76382025</t>
  </si>
  <si>
    <t>C76392025</t>
  </si>
  <si>
    <t>C76402025</t>
  </si>
  <si>
    <t>C76412025</t>
  </si>
  <si>
    <t>C76422025</t>
  </si>
  <si>
    <t>C76432025</t>
  </si>
  <si>
    <t>C76442025</t>
  </si>
  <si>
    <t>C77012025</t>
  </si>
  <si>
    <t>PRESTACION DE SERVICIOS DE PROMOCION Y PREVENCION – SERVICIOS_ESPECIALIZADOS_ZONA_BOGOTA</t>
  </si>
  <si>
    <t>15/01/2025</t>
  </si>
  <si>
    <t>C77022025</t>
  </si>
  <si>
    <t>C77032025</t>
  </si>
  <si>
    <t>C77042025</t>
  </si>
  <si>
    <t>C77052025</t>
  </si>
  <si>
    <t>15/02/2025</t>
  </si>
  <si>
    <t>C77062025</t>
  </si>
  <si>
    <t>C77072025</t>
  </si>
  <si>
    <t>C77082025</t>
  </si>
  <si>
    <t>C77092025</t>
  </si>
  <si>
    <t>C77102025</t>
  </si>
  <si>
    <t>C77112025</t>
  </si>
  <si>
    <t>C77132025</t>
  </si>
  <si>
    <t>C77142025</t>
  </si>
  <si>
    <t>C77152025</t>
  </si>
  <si>
    <t>C79012025</t>
  </si>
  <si>
    <t>PRESTACION DE SERVICIOS DE PROMOCION Y PREVENCION – SERVICIOS_ESPECIALIZADOS_ZONA_SANTANDER</t>
  </si>
  <si>
    <t>C79022025</t>
  </si>
  <si>
    <t>C79032025</t>
  </si>
  <si>
    <t>C79042025</t>
  </si>
  <si>
    <t>C79052025</t>
  </si>
  <si>
    <t>C79062025</t>
  </si>
  <si>
    <t>C79072025</t>
  </si>
  <si>
    <t>C79092025</t>
  </si>
  <si>
    <t>C79102025</t>
  </si>
  <si>
    <t>C79112025</t>
  </si>
  <si>
    <t>C79122025</t>
  </si>
  <si>
    <t>3/01/2025</t>
  </si>
  <si>
    <t>C79132025</t>
  </si>
  <si>
    <t>4/01/2025</t>
  </si>
  <si>
    <t>C79142025</t>
  </si>
  <si>
    <t>5/01/2025</t>
  </si>
  <si>
    <t>C79152025</t>
  </si>
  <si>
    <t>6/01/2025</t>
  </si>
  <si>
    <t>C79162025</t>
  </si>
  <si>
    <t>7/01/2025</t>
  </si>
  <si>
    <t>C79172025</t>
  </si>
  <si>
    <t>8/01/2025</t>
  </si>
  <si>
    <t>C79182025</t>
  </si>
  <si>
    <t>9/01/2025</t>
  </si>
  <si>
    <t>C79192025</t>
  </si>
  <si>
    <t>10/01/2025</t>
  </si>
  <si>
    <t>C79202025</t>
  </si>
  <si>
    <t>11/01/2025</t>
  </si>
  <si>
    <t>C79212025</t>
  </si>
  <si>
    <t>12/01/2025</t>
  </si>
  <si>
    <t>C79222025</t>
  </si>
  <si>
    <t>C79232025</t>
  </si>
  <si>
    <t>C79242025</t>
  </si>
  <si>
    <t>C79252025</t>
  </si>
  <si>
    <t>C79262025</t>
  </si>
  <si>
    <t>C79272025</t>
  </si>
  <si>
    <t>C79282025</t>
  </si>
  <si>
    <t>C79292025</t>
  </si>
  <si>
    <t>C79302025</t>
  </si>
  <si>
    <t>C79312025</t>
  </si>
  <si>
    <t>C79322025</t>
  </si>
  <si>
    <t>C79332025</t>
  </si>
  <si>
    <t>C79372025</t>
  </si>
  <si>
    <t>C79392025</t>
  </si>
  <si>
    <t>C79412025</t>
  </si>
  <si>
    <t>C79422025</t>
  </si>
  <si>
    <t>C79432025</t>
  </si>
  <si>
    <t>C79442025</t>
  </si>
  <si>
    <t>C80012025</t>
  </si>
  <si>
    <t>PRESTACION DE SERVICIOS DE PROMOCION Y PREVENCION – SERVICIOS_ESPECIALIZADOS_ZONA_VALLE</t>
  </si>
  <si>
    <t>C80022025</t>
  </si>
  <si>
    <t>C80032025</t>
  </si>
  <si>
    <t>C80042025</t>
  </si>
  <si>
    <t>C80052025</t>
  </si>
  <si>
    <t>C80062025</t>
  </si>
  <si>
    <t>C80072025</t>
  </si>
  <si>
    <t>C80092025</t>
  </si>
  <si>
    <t>C80112025</t>
  </si>
  <si>
    <t>C80122025</t>
  </si>
  <si>
    <t>C80132025</t>
  </si>
  <si>
    <t>C80142025</t>
  </si>
  <si>
    <t>C80152025</t>
  </si>
  <si>
    <t>C80162025</t>
  </si>
  <si>
    <t>C80172025</t>
  </si>
  <si>
    <t>C80182025</t>
  </si>
  <si>
    <t>C80192025</t>
  </si>
  <si>
    <t>C80202025</t>
  </si>
  <si>
    <t>C80212025</t>
  </si>
  <si>
    <t>C80222025</t>
  </si>
  <si>
    <t>C80232025</t>
  </si>
  <si>
    <t>C80242025</t>
  </si>
  <si>
    <t>C80252025</t>
  </si>
  <si>
    <t>C80262025</t>
  </si>
  <si>
    <t>C80272025</t>
  </si>
  <si>
    <t>C80282025</t>
  </si>
  <si>
    <t>C80292025</t>
  </si>
  <si>
    <t>C80302025</t>
  </si>
  <si>
    <t>C80312025</t>
  </si>
  <si>
    <t>C80322025</t>
  </si>
  <si>
    <t>PRESTACION DE SERVICIOS DE PROMOCION Y PREVENCION – ASESORES_POR_PROYECTO</t>
  </si>
  <si>
    <t>C80332025</t>
  </si>
  <si>
    <t>C80342025</t>
  </si>
  <si>
    <t>C80352025</t>
  </si>
  <si>
    <t>13/01/2025</t>
  </si>
  <si>
    <t>C80362025</t>
  </si>
  <si>
    <t>C80372025</t>
  </si>
  <si>
    <t>C80382025</t>
  </si>
  <si>
    <t>C80392025</t>
  </si>
  <si>
    <t>C80402025</t>
  </si>
  <si>
    <t>C80412025</t>
  </si>
  <si>
    <t>C80422025</t>
  </si>
  <si>
    <t>C81012025</t>
  </si>
  <si>
    <t>PRESTACION DE SERVICIOS DE PROMOCION Y PREVENCION – SERVICIOS_ESPECIALIZADOS_CUENTA_FGN</t>
  </si>
  <si>
    <t>C81022025</t>
  </si>
  <si>
    <t>C81032025</t>
  </si>
  <si>
    <t>C81042025</t>
  </si>
  <si>
    <t>C81052025</t>
  </si>
  <si>
    <t>C81062025</t>
  </si>
  <si>
    <t>C81072025</t>
  </si>
  <si>
    <t>C81092025</t>
  </si>
  <si>
    <t>C81102025</t>
  </si>
  <si>
    <t>C81112025</t>
  </si>
  <si>
    <t>C81122025</t>
  </si>
  <si>
    <t>C81132025</t>
  </si>
  <si>
    <t>C81142025</t>
  </si>
  <si>
    <t>C81152025</t>
  </si>
  <si>
    <t>C81162025</t>
  </si>
  <si>
    <t>C82032025</t>
  </si>
  <si>
    <t>PRESTACION DE SERVICIOS DE PROMOCION Y PREVENCION – SERVICIOS_ESPECIALIZADOS_CUENTA_RAMA</t>
  </si>
  <si>
    <t>1/03/2025</t>
  </si>
  <si>
    <t>C82042025</t>
  </si>
  <si>
    <t>C82052025</t>
  </si>
  <si>
    <t>C82062025</t>
  </si>
  <si>
    <t>C82072025</t>
  </si>
  <si>
    <t>C82102025</t>
  </si>
  <si>
    <t>C82512025</t>
  </si>
  <si>
    <t>PRESTACION DE SERVICIOS DE PROMOCION Y PREVENCION – GRAN_MIPYME</t>
  </si>
  <si>
    <t>C82522025</t>
  </si>
  <si>
    <t>C82532025</t>
  </si>
  <si>
    <t>C82542025</t>
  </si>
  <si>
    <t>C82552025</t>
  </si>
  <si>
    <t>C82562025</t>
  </si>
  <si>
    <t>C82572025</t>
  </si>
  <si>
    <t>C83012025</t>
  </si>
  <si>
    <t>PRESTACION DE SERVICIOS DE PROMOCION Y PREVENCION – SERVICIOS_ESPECIALIZADOS_NIVEL_NACIONAL_GAR</t>
  </si>
  <si>
    <t>C83032025</t>
  </si>
  <si>
    <t>C84012025</t>
  </si>
  <si>
    <t>Gcia. Investigación</t>
  </si>
  <si>
    <t>PRESTACION DE SERVICIOS DE PROMOCION Y PREVENCION – ALISSTA</t>
  </si>
  <si>
    <t>C84022025</t>
  </si>
  <si>
    <t>PRESTACION DE SERVICIOS DE PROMOCION Y PREVENCION – EDUCA</t>
  </si>
  <si>
    <t>C84032025</t>
  </si>
  <si>
    <t>C84042025</t>
  </si>
  <si>
    <t>C84052025</t>
  </si>
  <si>
    <t>C84062025</t>
  </si>
  <si>
    <t>C84072025</t>
  </si>
  <si>
    <t>C55572025</t>
  </si>
  <si>
    <t>"Prestación de servicios profesionales apoyo macroproceso, arquitectura/ ingeniería civil"</t>
  </si>
  <si>
    <t>80111617</t>
  </si>
  <si>
    <t>01/12/2024</t>
  </si>
  <si>
    <t>C85512025</t>
  </si>
  <si>
    <t>Vice. de Promoción y</t>
  </si>
  <si>
    <t>PRESTACION DE SERVICIOS DE PROMOCION Y PREVENCION – VIATICOS_TIQUETES</t>
  </si>
  <si>
    <t>C55582025</t>
  </si>
  <si>
    <t>"Prestación de servicios profesionales apoyo macroproceso, arquitectura"</t>
  </si>
  <si>
    <t>03/01/2025</t>
  </si>
  <si>
    <t>C35172025</t>
  </si>
  <si>
    <t>Prestación de Servicios - Viajes comerciales - Tiquetes.</t>
  </si>
  <si>
    <t>C55592025</t>
  </si>
  <si>
    <t>"Prestación de servicios profesionales para brindar acompañamiento financiero y contable en la Gerencia de Gestión Financiera, en las actividades relacionadas con la conversión a Normas Internacionales de Información Financiera – NIIF plenas para Grupo Bicentenario"</t>
  </si>
  <si>
    <t>80111605</t>
  </si>
  <si>
    <t>C55602025</t>
  </si>
  <si>
    <t>Vice. Financiera y A</t>
  </si>
  <si>
    <t>"Prestación de servicios profesionales para brindar acompañamiento, orientación y apoyo integral para la Vicepresidencia Financiera y Administrativa de POSITIVA, en los temas de competencia del despacho y gerencias adscritas."</t>
  </si>
  <si>
    <t>C24062025</t>
  </si>
  <si>
    <t>Prestar servicios profesionales para la gestión de relacionamiento con grupos de interés y otras entidades públicas y privadas para la estrategia de gobierno corporativo y comercial, en coordinación con las diferentes dependencias para Positiva Compañía de Seguros S.A.</t>
  </si>
  <si>
    <t>C35062025</t>
  </si>
  <si>
    <t>Gcia. Experiencia de</t>
  </si>
  <si>
    <t>Prestación de Servicios / Contar con el Defensor del Consumidor Financiero.</t>
  </si>
  <si>
    <t>80111616</t>
  </si>
  <si>
    <t>C55612025</t>
  </si>
  <si>
    <t>"Prestación de servicios profesionales para brindar acompañamiento financiero y contable para la Gerencia de Gestión Financiera, en las actividades relacionadas con el subproceso de Informes y Reportes."</t>
  </si>
  <si>
    <t>C55622025</t>
  </si>
  <si>
    <t>Vigencia 2025 (15/1/2025 al 31/12/2025) contrato de arrendamiento  para la Sucursal Putumayo</t>
  </si>
  <si>
    <t>C83042025</t>
  </si>
  <si>
    <t>C83052025</t>
  </si>
  <si>
    <t>C83062025</t>
  </si>
  <si>
    <t>C83072025</t>
  </si>
  <si>
    <t>C83082025</t>
  </si>
  <si>
    <t>C83092025</t>
  </si>
  <si>
    <t>PRESTACION DE SERVICIOS DE PROMOCION Y PREVENCION – EIS_NIVEL_NACIONAL</t>
  </si>
  <si>
    <t>C83102025</t>
  </si>
  <si>
    <t>C83112025</t>
  </si>
  <si>
    <t>C83122025</t>
  </si>
  <si>
    <t>PRESTACION DE SERVICIOS DE PROMOCION Y PREVENCION – OPERADOR_LOGISTICO</t>
  </si>
  <si>
    <t>C35252025</t>
  </si>
  <si>
    <t>Positiva, requiere mantener su posicionamiento de la marca como Sponsor oficial de la federación colombiana de patinaje en sus diferentes disciplinas deportivas, para el año 2024 y 2025.</t>
  </si>
  <si>
    <t>80141625</t>
  </si>
  <si>
    <t>C55632025</t>
  </si>
  <si>
    <t>Prestación de servicios profesionales especializados de director de proyecto de SAP S4HANA</t>
  </si>
  <si>
    <t>C55642025</t>
  </si>
  <si>
    <t>Prestación de servicios para el diseño y adecuación del piso 7 ala norte de Casa Matriz por solicitud de la Vicepresidencia de Inversiones</t>
  </si>
  <si>
    <t>72150000</t>
  </si>
  <si>
    <t>C55652025</t>
  </si>
  <si>
    <t>Compra mobiliario para la adecuación del piso 7 ala norte de Casa Matriz por solicitud de la Vicepresidencia de Inversiones</t>
  </si>
  <si>
    <t>C35022025</t>
  </si>
  <si>
    <t>Prestación de Servicios / Desarrollar el Programa de Educación Financiera dirigido a los trabajadores de las empresas afiliadas a Riesgos Laborales, Tomadores de Pólizas de Vida y de otros ramos y/o Clientes potenciales, proveedores, intermediarios y Usuarios en general a través de webinars, talleres y/o conferencias presenciales y/o virtuales, generación de piezas y contenidos para el programa, utilizando el contenido y la metodología definida por POSITIVA.</t>
  </si>
  <si>
    <t>86101804</t>
  </si>
  <si>
    <t>C35032025</t>
  </si>
  <si>
    <t>Prestar los servicios profesionales con plena autonomía técnica y administrativa para medir la satisfacción y experiencia con el servicio brindado por Positiva a los clientes e intermediarios durante el 2023, además realizar la medición de percepción de marca de clientes e intermediaros de la Compañía, conforme a la Ley 1328 de 2009 de protección al consumidor financiero y al Manual de Sistema de Atención al Consumidor (SAC).</t>
  </si>
  <si>
    <t>81131504</t>
  </si>
  <si>
    <t>01/07/2025</t>
  </si>
  <si>
    <t>C35052025</t>
  </si>
  <si>
    <t>Prestación de servicios profesionales para el apoyo jurídico a la Gerencia y solicitudes y respuestas en el campo normativo para el fortalecimiento del servicio de la Compañía y el relacionamiento con entidades públicas que soliciten información de interés a Positiva Compañía de Seguros, en coordinación con las diferentes dependencias de la Compañía. dependencias de la Compañía.</t>
  </si>
  <si>
    <t>C35102025</t>
  </si>
  <si>
    <t>Gcia. Mercadeo y Com</t>
  </si>
  <si>
    <t>EL CONTRATISTA, se compromete con POSITIVA COMPAÑÍA DE SEGUROS S.A., a la entrega de material promocional, material de relacionamiento y cualquier otro material para exposición de marca para grupos de valor y de interés de la compañía.</t>
  </si>
  <si>
    <t>82101800, 82111904, 80141611, 80141616, 80141700,</t>
  </si>
  <si>
    <t>01/03/2025</t>
  </si>
  <si>
    <t>C35112025</t>
  </si>
  <si>
    <t>Prestación de servicios para el monitoreo y análisis de medios de comunicación y comportamiento del clientes y consumidores en medios tradicionales (Prensa, revistas, radio, televisión, Online), redes sociales (Facebook. Twitter e Instagram).</t>
  </si>
  <si>
    <t>86131504</t>
  </si>
  <si>
    <t>01/02/2025</t>
  </si>
  <si>
    <t>C35122025</t>
  </si>
  <si>
    <t>Prestación de servicios de apoyo a la gestión para el desarrollo de actividades de mercadeo, organización y realización de eventos en los que participe la Compañía a nivel nacional, de acuerdo con las necesidades de cada una de las actividades que requiera la Vicepresidencia de Negocios o el Supervisor del Contrato.</t>
  </si>
  <si>
    <t>56130000-95141706-80141900-80141607</t>
  </si>
  <si>
    <t>C35132025</t>
  </si>
  <si>
    <t>"EL CONTRATISTA, se compromete a la participación publicitaria y de posicionamiento de marca de POSITIVA COMPAÑÍA DE SEGUROS S.A. en la FERIA EVA 2025 que se llevará a cabo en sus 3 ediciones; Edición Primavera en el mes de mayo, Love Edition en el mes de septiembre y Christmas Edition en el mes de diciembre, la cual se realizará en el parque de la 93 de la ciudad de Bogotá."</t>
  </si>
  <si>
    <t>80141902-93141701</t>
  </si>
  <si>
    <t>01/05/2025</t>
  </si>
  <si>
    <t>C35142025</t>
  </si>
  <si>
    <t>Capacitación y entrenamiento de la estructura comercial.</t>
  </si>
  <si>
    <t>86132001</t>
  </si>
  <si>
    <t>C35152025</t>
  </si>
  <si>
    <t>Suministro de un programa de incentivos para satisfacer las necesidades de la gestión comercial y actividades de relacionamiento con la fuerza comercial referentes a la entrega de incentivos a la gestión comercial.</t>
  </si>
  <si>
    <t>C35162025</t>
  </si>
  <si>
    <t>Prestación de Servicios, Capacitaciones virtuales y/o presenciales para la estructura Comercial e Intermediarios.</t>
  </si>
  <si>
    <t>C35192025</t>
  </si>
  <si>
    <t>Adquisición de estudio de la calidad del servicio de las ARL.</t>
  </si>
  <si>
    <t>80141500</t>
  </si>
  <si>
    <t>C35202025</t>
  </si>
  <si>
    <t>Prestación de Servicios de logística para la ejecución del Plan de Formación Internacional para nuestros aliados estratégicos, correspondiente al concurso de ventas realizado en el año 2024.</t>
  </si>
  <si>
    <t>80141607</t>
  </si>
  <si>
    <t>C35212025</t>
  </si>
  <si>
    <t>Prestación de servicios para llevar a cabo el Plan de Formación Nacional - Meta volante 3.</t>
  </si>
  <si>
    <t>01/10/2025</t>
  </si>
  <si>
    <t>C35222025</t>
  </si>
  <si>
    <t>Generar y Transmitir información del soporte electrónico de las cuentas de cobro de intermediarios y proveedores no obligados a expedir facturas.</t>
  </si>
  <si>
    <t>81112002</t>
  </si>
  <si>
    <t>C35232025</t>
  </si>
  <si>
    <t>Prestación de servicios para llevar a cabo el Plan de Formación Nacional - Meta volante2.</t>
  </si>
  <si>
    <t>01/06/2025</t>
  </si>
  <si>
    <t>C35242025</t>
  </si>
  <si>
    <t>Prestar servicios de apoyo a la gestión de relacionamiento y mantenimiento comercial a través de un operador logístico que apoye las actividades relacionadas con el lanzamiento de plan de formación 2025 y premiación del plan de formación 2024.</t>
  </si>
  <si>
    <t>C35312025</t>
  </si>
  <si>
    <t>Prestación de Servicios / Contar con un Programa de Fidelización y Experiencia en los diferentes momentos de verdad.</t>
  </si>
  <si>
    <t>90121801</t>
  </si>
  <si>
    <t>C35322025</t>
  </si>
  <si>
    <t>Parrilla MERCOM.</t>
  </si>
  <si>
    <t>C35332025</t>
  </si>
  <si>
    <t>Prestación de servicios para la realización de estudios de mercado de Positiva Compañía de Seguros con respecto a la competencia cualitativos y cuantitativos.</t>
  </si>
  <si>
    <t>C35362025</t>
  </si>
  <si>
    <t>Gcia. Riesgos Labora</t>
  </si>
  <si>
    <t>Prestación de servicios para la planeación e Implementación de estrategias de comercialización y profundizacion en el ramo de Riesgos Laborales por medio de congresos y/o seminarios por sectores ecónomicos. Desarrollar actividades de marketing, endomarketing y comunicaciones, orientadas a fortalecerel posicionamiento de Positiva Compañía de Seguros en el mercado.</t>
  </si>
  <si>
    <t>80141607,80141618, 80141617, 80141613, 80141614, 8</t>
  </si>
  <si>
    <t>C35372025</t>
  </si>
  <si>
    <t>C35382025</t>
  </si>
  <si>
    <t>C35392025</t>
  </si>
  <si>
    <t>Prestación de servicios de publicidad exterior a través de espacios y pantallas ubicadas en los diferentes medios de transporte del país, como medio de divulgación para las diferentes estrategias de mercadeo y comunicaciones, planeadas por Positiva Compañia de Seguros S.A.</t>
  </si>
  <si>
    <t>82101600-82101506-82101501</t>
  </si>
  <si>
    <t>C45202025</t>
  </si>
  <si>
    <t>C45162025</t>
  </si>
  <si>
    <t>Prestacion de servicios compra de registros al operador de informacion por datos de seguridad social al sistema de riesgos laborales</t>
  </si>
  <si>
    <t>01/07/2024</t>
  </si>
  <si>
    <t>C45182025</t>
  </si>
  <si>
    <t>Prestacion de servicios</t>
  </si>
  <si>
    <t>C45192025</t>
  </si>
  <si>
    <t>C45212025</t>
  </si>
  <si>
    <t>C15012025</t>
  </si>
  <si>
    <t>Ofic. Estratégia y D</t>
  </si>
  <si>
    <t>Prestación de servicios para desarrollar  informe de sostenibilidad e informe de gestión.</t>
  </si>
  <si>
    <t>82101802</t>
  </si>
  <si>
    <t>03/02/2025</t>
  </si>
  <si>
    <t>C15022025</t>
  </si>
  <si>
    <t>Prestación de Análisis de doble materialidad con énfasis en cambio climático.</t>
  </si>
  <si>
    <t>80101505</t>
  </si>
  <si>
    <t>C15032025</t>
  </si>
  <si>
    <t>Adhesión de Positiva al Pacto Global – Red Colombia en la Categoría AA por el pago de su cuota de adhesión y sostenimiento para apoyar el desarrollo de capacidades y visibilizar la gestión de la Compañía en Materia de Sostenibilidad.</t>
  </si>
  <si>
    <t>77102001</t>
  </si>
  <si>
    <t>C15042025</t>
  </si>
  <si>
    <t>Prestar los servicios para realizar el inventario y cuantificación de emisiones de gases efecto invernadero GEI emitidos se llevará a cabo de acuerdo con el protocolo de gases efecto invernadero Greenhouse Gas (GHG Protocol) tomando como referencia cálculo de las emisiones directas indirectas y otras emisiones y la elaboración del Plan de Gestión de la Huella de Carbono.</t>
  </si>
  <si>
    <t>C15052025</t>
  </si>
  <si>
    <t>Prestación de servicios para compensar la huella de carbono 2024.</t>
  </si>
  <si>
    <t>04/03/2025</t>
  </si>
  <si>
    <t>C15062025</t>
  </si>
  <si>
    <t>Rediseño de 21 clausulados de los ramos vida mediante la aplicación de la metodología de Legal Design.</t>
  </si>
  <si>
    <t>80101506</t>
  </si>
  <si>
    <t>C15072025</t>
  </si>
  <si>
    <t>Prestación de servicios de auditoría por ente certificador Afiliación ICONTEC PLATAFORMA E-NORMAS Y AUDITORIA DE RENOVACION Y EDUCACION.</t>
  </si>
  <si>
    <t>80100000</t>
  </si>
  <si>
    <t>C15082025</t>
  </si>
  <si>
    <t>Prestación de servicios de acciones de educación y complementarios dirigidos a empresas y sus trabajadores afiliados a Positiva red de prestadores de servicios intermediarios y demás grupos de interés así como a los colaboradores de la compañía para brindar la formación en las diferentes modalidades (presencial virtual y multimodal) en temas relacionados con el Sistema General de Seguridad Social los asociados con productos vida y los incluidos en el Plan Institucional de Capacitación de la Compañía para el año 2023.</t>
  </si>
  <si>
    <t>80101604</t>
  </si>
  <si>
    <t>C15092025</t>
  </si>
  <si>
    <t>Soporte y mantenimiento para modernizar la arquitectura de analítica de Positiva, habilitando en la nube procesos de datos: extracción, transformación, carga, calidad, analítica, visualización y servicios analíticos compatibles con la arquitectura actual, incluyendo la creación de un esquema de transición y la construcción e implementación de cuatro casos de uso. Adicionalmente, se incluye la prestación de servicios para la implementación de un gobierno de datos que permita la alineación estratégica, gobernanza, calidad y seguridad de los datos de la empresa, incluyendo la creación de un comité de gobierno, la definición de roles y responsabilidades, la implementación de políticas de acceso a terceros, la implementación de procesos de aseguramiento de la calidad de los datos, la migración de la bodega de datos, la seguridad de la información, la gestión de metadatos, la definición de una arquitectura de datos, la creación de un MDM (Master Data Management) y la implementación de una cultura de datos dentro de la organización.</t>
  </si>
  <si>
    <t>80101601</t>
  </si>
  <si>
    <t>C15102025</t>
  </si>
  <si>
    <t>Implementación y soporte de la plataforma integrada de gestión y administración de relaciones con el cliente (CRM).</t>
  </si>
  <si>
    <t>43232303</t>
  </si>
  <si>
    <t>C15112025</t>
  </si>
  <si>
    <t>Implementación de un sistema de gestión documental que soporte los principales procesos que priorice Positiva Compañía de Seguros S.A.</t>
  </si>
  <si>
    <t>43232202</t>
  </si>
  <si>
    <t>C15122025</t>
  </si>
  <si>
    <t>Asesoría y acompañamiento especializado en la implementación articulación y seguimiento del plan de propiedad intelectual y derechos de autor de la Compañía que incluye: asesoría general en asuntos de propiedad intelectual asesoría para la protección de derechos de propiedad intelectual actualización y ajuste de cláusulas en contratos y licencias de derechos de explotación establecer estrategias para comunicar y capacitar en el plan y la política de propiedad intelectual de la compañía.</t>
  </si>
  <si>
    <t>80121604</t>
  </si>
  <si>
    <t>C15132025</t>
  </si>
  <si>
    <t>Desarrollo de software para la actualización y mejoramiento de la página web de positiva y su evolución a sede electrónica de la compañía.</t>
  </si>
  <si>
    <t>81111501</t>
  </si>
  <si>
    <t>C15142025</t>
  </si>
  <si>
    <t>Prestación de servicios para realizar la audiencia pública de rendición de cuentas de acuerdo con lo establecido en la ley.</t>
  </si>
  <si>
    <t>01/09/2025</t>
  </si>
  <si>
    <t>C15152025</t>
  </si>
  <si>
    <t>Prestación de servicios para auditoria interna al Sistema Integrado de Gestión y al Plan Estatégico de Seguridad Vial.</t>
  </si>
  <si>
    <t>84111603</t>
  </si>
  <si>
    <t>C15162025</t>
  </si>
  <si>
    <t>Prestación de servicios para la conceptualización validada de cuatro seguros de vida con base en la identificación de áreas de oportunidad provenientes del análisis de información (benchmarking y análisis de tendencias).</t>
  </si>
  <si>
    <t>C15172025</t>
  </si>
  <si>
    <t>Compra de árboles para su siembra, en cumplimiento de la ley de restauración ecologica.</t>
  </si>
  <si>
    <t>77111501</t>
  </si>
  <si>
    <t>C15182025</t>
  </si>
  <si>
    <t>Desarrollo y soporte de automatizaciones digitales, priorizando las licencias de Automation Anywhere existentes.</t>
  </si>
  <si>
    <t>C15202025</t>
  </si>
  <si>
    <t>Prestación de servicios profesionales para desarrollar actividades de gestión control y gerencia de proyectos adelantando gestiones requeridas por la Oficina  de Estrategia para las dieferentes lineas y areas de apoyo.</t>
  </si>
  <si>
    <t>C15212025</t>
  </si>
  <si>
    <t>Implementación soporte y fortalecimiento del sistema de gestión de pólizas Core con la implementación de los Ramos de accidentes personales vida individual exequias y productos digitales de la compañía.</t>
  </si>
  <si>
    <t>C15222025</t>
  </si>
  <si>
    <t>Prestación de servicios para soporte  y mantenimiento de Simple (Almera).</t>
  </si>
  <si>
    <t>C15232025</t>
  </si>
  <si>
    <t>Desarrollo y soporte para la automatización digitalización y desmaterialización de procesos, de acuerdo a los requerimientos técnicos definidos que se prioricen en las aplicaciones de Power Apps, Power Automate y Share point.</t>
  </si>
  <si>
    <t>C15242025</t>
  </si>
  <si>
    <t>Asesoría y acompañamiento técnico en el desarrollo de un modelo de negocio rentable innovador y escalable para vender seguros de vida de forma digital.</t>
  </si>
  <si>
    <t>80121601</t>
  </si>
  <si>
    <t>C05092025</t>
  </si>
  <si>
    <t>Renovación del Soporte técnico para Licenciamiento de las herramientas on - premise SAP</t>
  </si>
  <si>
    <t>81112202</t>
  </si>
  <si>
    <t>C05102025</t>
  </si>
  <si>
    <t>Prestación de servicios para dar soporte funcional y tecnológico al sistema de información IAXIS y Portal transaccional de vida</t>
  </si>
  <si>
    <t>C05112025</t>
  </si>
  <si>
    <t>Renovación suscripcion de  servicios de Facturación Electrónica Prestación de servicio de una herramienta SAAS (Software as a Service) que permita integrar los servicios de facturación con DIAN</t>
  </si>
  <si>
    <t>C05122025</t>
  </si>
  <si>
    <t>"soporte y mantenimiento correctivo, adaptativo y evolutivo que permita cubrir necesidades funcionales y no funcionales del aplicativo de automatización de recaudo, la interfaz SAP - SISE"</t>
  </si>
  <si>
    <t>81112209</t>
  </si>
  <si>
    <t>C05132025</t>
  </si>
  <si>
    <t>"soporte y mantenimiento correctivo, adaptativo y evolutivo que permita cubrir necesidades funcionales y no funcionales del aplicativo BICIBLES"</t>
  </si>
  <si>
    <t>C05142025</t>
  </si>
  <si>
    <t>Servicio arrendamiento suscripción al servicio cloud - Amazon Web Services. Instancia t2.xlarge para un servidor Virtual en AWS para el sistema de información Bicibles</t>
  </si>
  <si>
    <t>C05212025</t>
  </si>
  <si>
    <t>"Mantenimiento de la implementación, despliegue y soporte de la infraestructura en la Nube de Google Cloud Platform (GCP) para soportar la aplicación de gestión documental.  Migración de información documental de los sistemas relacionados con el SGDA de POSITIVA"</t>
  </si>
  <si>
    <t>C05222025</t>
  </si>
  <si>
    <t>Adquirir la renovación de soporte del fabricante para herramientas Aruba-HPE y de partner a través de una bolsa de horas y asistencia en sitio</t>
  </si>
  <si>
    <t>43231512</t>
  </si>
  <si>
    <t>81112304</t>
  </si>
  <si>
    <t>C05252025</t>
  </si>
  <si>
    <t>"Soporte y mantenimiento para modernizar la arquitectura de analítica y de gobierno de datos de Positiva, habilitando en nube procesos de datos: extracción, transformación, carga, calidad, analítica, visualización y servicios analíticos, compatibles con la arquitectura actual y su esquema de transición"</t>
  </si>
  <si>
    <t>15/08/2025</t>
  </si>
  <si>
    <t>"Prestación de servicios para el mantenimiento preventivo y correctivo de la infraestructura de servidores, que soportan procesos Core y no misionales, que corren bajo la infraestructura DELL"</t>
  </si>
  <si>
    <t>81112220</t>
  </si>
  <si>
    <t>C05272025</t>
  </si>
  <si>
    <t>"Prestación de servicios para suministro, reparación, modificación, instalación y/o desinstalación de cableado estructurado a nivel nacional"</t>
  </si>
  <si>
    <t>72103302</t>
  </si>
  <si>
    <t>C05282025</t>
  </si>
  <si>
    <t>"Renovación suscripcion de  servicios SARLAFT - Prestación de servicio de una herramienta SAAS (Software as a Service) para realizar la vinculación de los diferentes clientes de la compañía, generación de alertas, firma electrónica generación de formulario en PDF y almacenamiento de la información, garantizando una adecuada experiencia del cliente, así como el servicio de Infraestructura, Soporte y Mantenimiento de la misma"</t>
  </si>
  <si>
    <t>C05292025</t>
  </si>
  <si>
    <t>"Servicio de soporte y mantenimiento correctivo, adaptativo y evolutivo por demanda que permita cubrir necesidades funcionales y no funcionales del aplicativo SISE"</t>
  </si>
  <si>
    <t>C05302025</t>
  </si>
  <si>
    <t>Servicios profesionales para la modernización de Integración de aplicaciones y arquitectura ISARL utilizando y adoptando contenedores desde la perspectiva de Red Hat- Openshift y desarrollo de microservicios</t>
  </si>
  <si>
    <t>C05312025</t>
  </si>
  <si>
    <t>"Renovación de la solución tecnológica avanzada de servicios del Centro de Operaciones de Seguridad (SOC) robusto, para optimizar la postura de seguridad digital de POSITIVA con el fin de fortalecer el ciclo avanzado de ciberseguridad desde el marco de NIST (Identificar, Proteger y Detectar), Iincluido Renovación y suscripción licenciamiento ADManager y AD File Audit"</t>
  </si>
  <si>
    <t>81111801</t>
  </si>
  <si>
    <t>31/10/2027</t>
  </si>
  <si>
    <t>C05322025</t>
  </si>
  <si>
    <t>Soporte y Mantenimiento  CORE de VIDA - Vida Grupo</t>
  </si>
  <si>
    <t>C05332025</t>
  </si>
  <si>
    <t>Renovación IaaS - CORE de vida</t>
  </si>
  <si>
    <t>C05342025</t>
  </si>
  <si>
    <t>Mantenimiento Solución integral para realizar mejoras sobre el sistema de CORE en el ramo Colectivos</t>
  </si>
  <si>
    <t>Prestación de servicio de personal especializado que brinde soporte a las herramientas microsoft on-premise y/o cloud</t>
  </si>
  <si>
    <t>C05362025</t>
  </si>
  <si>
    <t>Otrosí - Prestación de servicios 7x24 para la administración de la plataforma de respaldo de la herramienta de Backup</t>
  </si>
  <si>
    <t>81112000</t>
  </si>
  <si>
    <t>28/03/2025</t>
  </si>
  <si>
    <t>C05372025</t>
  </si>
  <si>
    <t>Prestación de servicios 7x24 para la administración de la plataforma de respaldo de la herramienta de Backup</t>
  </si>
  <si>
    <t>C05382025</t>
  </si>
  <si>
    <t>Soporte y mantenimiento appliance 5250 Veritas</t>
  </si>
  <si>
    <t>29/03/2025</t>
  </si>
  <si>
    <t>28/03/2026</t>
  </si>
  <si>
    <t>C05392025</t>
  </si>
  <si>
    <t>Renovacion suscripción del licenciamiento Veritas netbackup 36 TB con soporte por 1 año</t>
  </si>
  <si>
    <t>C05402025</t>
  </si>
  <si>
    <t>Mantenimiento librería TS4300 módulo y expansión</t>
  </si>
  <si>
    <t>C05412025</t>
  </si>
  <si>
    <t>Renovación suscripción infraestructura CRM - IAS</t>
  </si>
  <si>
    <t>C05422025</t>
  </si>
  <si>
    <t>Soporte CRM - Mantenimiento</t>
  </si>
  <si>
    <t>C05432025</t>
  </si>
  <si>
    <t>Prestación de servicios para la infraestructura tecnológica SUCIS</t>
  </si>
  <si>
    <t>C05442025</t>
  </si>
  <si>
    <t>Prestación de Servicios para la administración de herramientas tecnológicas DBA - BI - MIDDLEWARE - BASIS</t>
  </si>
  <si>
    <t>C05452025</t>
  </si>
  <si>
    <t>"Prestación servicio de Administración, soporte y Mantenimiento a Base de datos DBA  y administración del servidor de la aplicaciones Sistema de Nómina de Pensionados SNP – SISTEMA NOMINA DE PENSIONADOS"</t>
  </si>
  <si>
    <t>43231500</t>
  </si>
  <si>
    <t>C05462025</t>
  </si>
  <si>
    <t>Prestación de servicios mantenimiento de correo electrónico certificado para integrar el servicio al Software de Gestión Documental definido por Positiva</t>
  </si>
  <si>
    <t>43233205</t>
  </si>
  <si>
    <t>C05472025</t>
  </si>
  <si>
    <t>"Arrendar los sistemas ininterrumpidos de potencia (UPS) a nivel nacional y servicios de mantenimiento preventivo, correctivo con suministro de repuestos nuevos y mano de obra, incluyendo bolsa de repuestos de los ups de propiedad de Positiva Compañía de Seguros"</t>
  </si>
  <si>
    <t>C05482025</t>
  </si>
  <si>
    <t>Mantenimiento de los sistemas ininterrumpidos de potencia (UPS) a nivel nacional</t>
  </si>
  <si>
    <t>C05492025</t>
  </si>
  <si>
    <t>"Renovación suscripción, administración y soporte de la licencia de uso del producto IMPERVA"</t>
  </si>
  <si>
    <t>43222500</t>
  </si>
  <si>
    <t>14/05/2025</t>
  </si>
  <si>
    <t>15/05/2026</t>
  </si>
  <si>
    <t>C05512025</t>
  </si>
  <si>
    <t>"Servicio de soporte para la generación de información, disponibilidad de almacenamiento y asignación dedicada de ancho de banda de internet para la transferencia de información"</t>
  </si>
  <si>
    <t>C05522025</t>
  </si>
  <si>
    <t>"Prestar los servicios tanto de comunicaciones a través del canal dedicado de internet que funcionará como Canal de contingencia; como los servicios de internet público inalámbrico y gratuito WiFi, además del servicio de renovación del mantenimiento, para la suscripción del Prefijo IPv6 para Positiva Compañía de Seguros S.A"</t>
  </si>
  <si>
    <t>81112101</t>
  </si>
  <si>
    <t>43232801</t>
  </si>
  <si>
    <t>01/08/2025</t>
  </si>
  <si>
    <t>C05542025</t>
  </si>
  <si>
    <t>Renovación suscripcion de licenciamiento CRIXO para la gestión de vulnerabilidades técnicas</t>
  </si>
  <si>
    <t>15/05/2025</t>
  </si>
  <si>
    <t>C05552025</t>
  </si>
  <si>
    <t>"Servicios profesionales para el soporte de la herramienta en aplicación web “Gestión de Usuarios” y bolsa de horas para ajustes de la aplicación requeridos por el negocio, y consultorías e implementación de la Aplicación Aranda Service Desk"</t>
  </si>
  <si>
    <t>81111504</t>
  </si>
  <si>
    <t>C05562025</t>
  </si>
  <si>
    <t>"renovación y adquisición de licenciamiento Microsoft, con las características que se describen en las especificaciones técnicas"</t>
  </si>
  <si>
    <t>81112500</t>
  </si>
  <si>
    <t>30/06/2026</t>
  </si>
  <si>
    <t>C05572025</t>
  </si>
  <si>
    <t>Implementación y soporte de un sistema de gestión para mejorar la eficiencia y la eficacia en la gestión de la información vinculada a los proyectos y soluciones de TI en Positiva Compañía de Seguros S.A.</t>
  </si>
  <si>
    <t>15/07/2025</t>
  </si>
  <si>
    <t>C05602025</t>
  </si>
  <si>
    <t>Otrosí Arrendamientos de computadores en la modalidad DaaS (Device as a Service)</t>
  </si>
  <si>
    <t>43211500</t>
  </si>
  <si>
    <t>C05612025</t>
  </si>
  <si>
    <t>Prestación de Servicios mantenimiento de firma electrónica ADOBE SIGN</t>
  </si>
  <si>
    <t>C05622025</t>
  </si>
  <si>
    <t>Soporte Técnico licenciamiento FIREWALL y horas de soporte a la bolsa actual para atención de incidentes en los equipos Firewall de seguridad perimetral</t>
  </si>
  <si>
    <t>16/12/2025</t>
  </si>
  <si>
    <t>15/12/2026</t>
  </si>
  <si>
    <t>C05632025</t>
  </si>
  <si>
    <t>Renovación Licenciamiento FIREWALL de seguridad perimetral para garantizar la seguridad de la informacion</t>
  </si>
  <si>
    <t>C05652025</t>
  </si>
  <si>
    <t>"Prestación de Servicios; Renovación, mantenimiento y soporte de Licenciamiento antivirus y cifrado para equipos de cómputo de usuario final"</t>
  </si>
  <si>
    <t>81112501</t>
  </si>
  <si>
    <t>04/01/2025</t>
  </si>
  <si>
    <t>03/01/2026</t>
  </si>
  <si>
    <t>81112006</t>
  </si>
  <si>
    <t>C05672025</t>
  </si>
  <si>
    <t>"Prestación de Servicios de transporte, almacenamiento y custodia medios magnéticos de las copias de respaldo generadas por POSITIVA COMPAÑÍA DE SEGUROS S.A."</t>
  </si>
  <si>
    <t>C05682025</t>
  </si>
  <si>
    <t>"Prestar el Servicio de renovación de licencias, soporte y mantenimiento del sistema de Administración de Gestión Humana SARA"</t>
  </si>
  <si>
    <t>43231510</t>
  </si>
  <si>
    <t>C05692025</t>
  </si>
  <si>
    <t>C05702025</t>
  </si>
  <si>
    <t>"Prestación de servicios en soporte funcional en la aplicación SISCONT, SharePoint, cotizador BEPS, Intranet "</t>
  </si>
  <si>
    <t>C05712025</t>
  </si>
  <si>
    <t>Renovación soporte técnico y actualización Software Update License &amp; Support (SULS) y Oracle Premier Support for Systems</t>
  </si>
  <si>
    <t>81112305</t>
  </si>
  <si>
    <t>C05722025</t>
  </si>
  <si>
    <t>"Renovación mantenimiento de licencias  ADOBE CC para equipos MAC y sus diferentes aplicaciones, adicionalmente almacenamiento virtual de 100 GB"</t>
  </si>
  <si>
    <t>15/03/2025</t>
  </si>
  <si>
    <t>C05732025</t>
  </si>
  <si>
    <t>"Arrendamiento de herramienta para implementar una solución integral de monitoreo remoto para 400 empleados de POSITIVA, asegurando la productividad, seguridad y eficiencia en el trabajo desde casa"</t>
  </si>
  <si>
    <t>C05742025</t>
  </si>
  <si>
    <t>"Renovación servicios de arrendamiento del Software y licencias de usuarios, así como la implementación, entrenamiento, soporte, mantenimiento y asistencia técnica del sistema de información Resolver GRCA, para la Gestión de los Riesgos de Positiva Compañía de Seguros S.A."</t>
  </si>
  <si>
    <t>81112105</t>
  </si>
  <si>
    <t>02/03/2025</t>
  </si>
  <si>
    <t>28/02/2026</t>
  </si>
  <si>
    <t>C05752025</t>
  </si>
  <si>
    <t>Prestación de Servicios; renovación mantenimiento Certificados Digitales SSL para sitios WEB de la Compañía</t>
  </si>
  <si>
    <t>05/11/2025</t>
  </si>
  <si>
    <t>04/11/2026</t>
  </si>
  <si>
    <t>C05762025</t>
  </si>
  <si>
    <t>Arrendamiento; PaaS (Plataforma como Servicio) Actualización de la plataforma tecnológica en la que está desarrollada el Portal Web de POSITIVA Compañía de Seguros S.A.</t>
  </si>
  <si>
    <t>30/08/2026</t>
  </si>
  <si>
    <t>C05772025</t>
  </si>
  <si>
    <t>Arrendamiento para la ampliación de capacidad para la modernización de Integración de aplicaciones y arquitectura ISARL utilizando y adoptando contenedores desde la perspectiva de Red Hat- Openshift</t>
  </si>
  <si>
    <t>C05782025</t>
  </si>
  <si>
    <t>Prestación de servicios soporte técnico de fabricante DELL para la infraestructura DELL instalada en Positiva</t>
  </si>
  <si>
    <t>31/10/2026</t>
  </si>
  <si>
    <t>C05792025</t>
  </si>
  <si>
    <t>Renovacion de soporte y mantenimiento MFT</t>
  </si>
  <si>
    <t>C05802025</t>
  </si>
  <si>
    <t>Renovación a los productos ARANDA con las características que se describen en las especificaciones técnicas</t>
  </si>
  <si>
    <t>26/11/2025</t>
  </si>
  <si>
    <t>25/11/2026</t>
  </si>
  <si>
    <t>C05812025</t>
  </si>
  <si>
    <t>ProyectoServicios de Implementación de ASMS</t>
  </si>
  <si>
    <t>C05822025</t>
  </si>
  <si>
    <t>Renovación del licenciamiento ADOBE</t>
  </si>
  <si>
    <t>30/11/2026</t>
  </si>
  <si>
    <t>C05832025</t>
  </si>
  <si>
    <t>"Renovación licenciamiento de filtrado de Contenido Web Proxy en solución híbrida (nube privada fabricante y on premise) - Forcepoint Web Security en solución híbrida y remote browser isolation, incluyendo soporte y garantía de fabricante en modalidad 5X8"</t>
  </si>
  <si>
    <t>43222604</t>
  </si>
  <si>
    <t>26/10/2025</t>
  </si>
  <si>
    <t>25/10/2026</t>
  </si>
  <si>
    <t>C05842025</t>
  </si>
  <si>
    <t>"Renovación suscripción del licenciamiento de Forcepoint para DLP, incluyendo soporte y garantía de fabricante para el licenciamiento Essential en modalidad 7x24. Renovación de garantía appliance V5000"</t>
  </si>
  <si>
    <t>81112208</t>
  </si>
  <si>
    <t>09/11/2025</t>
  </si>
  <si>
    <t>08/11/2026</t>
  </si>
  <si>
    <t>C05852025</t>
  </si>
  <si>
    <t>Renovación licenciamiento y soporte de Anti-DDoS</t>
  </si>
  <si>
    <t>13/11/2025</t>
  </si>
  <si>
    <t>C05862025</t>
  </si>
  <si>
    <t>Soporte Técnico licenciamiento SAINT para análisis de vulnerabilidades y pruebas de penetración de la infraestructura de Servidores y de las aplicaciones misionales</t>
  </si>
  <si>
    <t>43222503</t>
  </si>
  <si>
    <t>01/10/2026</t>
  </si>
  <si>
    <t>C05872025</t>
  </si>
  <si>
    <t>Renovación suscripción Licenciamiento SAINT para análisis de vulnerabilidades y pruebas de penetración de la infraestructura de Servidores y de las aplicaciones misionales</t>
  </si>
  <si>
    <t>C05882025</t>
  </si>
  <si>
    <t>Bolsa de suministros tecnológicos</t>
  </si>
  <si>
    <t>C05892025</t>
  </si>
  <si>
    <t>"Renovación soporte técnico para las suscripciones de Automation Anywhere 360 PureCloud – PartnerPack, para la automatización robótica de procesos"</t>
  </si>
  <si>
    <t>43231513</t>
  </si>
  <si>
    <t>15/12/2025</t>
  </si>
  <si>
    <t>14/12/2026</t>
  </si>
  <si>
    <t>C05902025</t>
  </si>
  <si>
    <t>Renovación suscripcion licenciamiento de  la herramienta de  Cifrado Cryptocenter / Crypto-Vault</t>
  </si>
  <si>
    <t>02/12/2025</t>
  </si>
  <si>
    <t>01/12/2026</t>
  </si>
  <si>
    <t>C05912025</t>
  </si>
  <si>
    <t>"Prestación de servicios profesionales para desarrollar actividades de gestión, control y gerencia gerencia de proyectos,  y adelantando gestiones requeridas por la Oficina  Tecnología para las diferentes líneas del área de Soluciones"</t>
  </si>
  <si>
    <t>81112007</t>
  </si>
  <si>
    <t>C05922025</t>
  </si>
  <si>
    <t>Suscripcion de ORACLE Linux</t>
  </si>
  <si>
    <t>30/09/2026</t>
  </si>
  <si>
    <t>C05932025</t>
  </si>
  <si>
    <t>Bolsa de horas para asesorías internas en TI</t>
  </si>
  <si>
    <t>80111504</t>
  </si>
  <si>
    <t>C05942025</t>
  </si>
  <si>
    <t>Servicios cloud aplicaciones Positiva</t>
  </si>
  <si>
    <t>C05972025</t>
  </si>
  <si>
    <t>C05982025</t>
  </si>
  <si>
    <t>"Prestación de servicios para el soporte segundo nivel y mantenimiento correctivo sin repuestos, de la plataforma Oracle Systems / Linux / IBM Storage"</t>
  </si>
  <si>
    <t>31/03/2026</t>
  </si>
  <si>
    <t>C05992025</t>
  </si>
  <si>
    <t>C06022025</t>
  </si>
  <si>
    <t>C55662025</t>
  </si>
  <si>
    <t>Vigencia 2025 (20/01/2025 al 20/12/2025) Nuevo Contrato de arrendamiento  para la Sucursal Atlántico</t>
  </si>
  <si>
    <t>20/01/2025</t>
  </si>
  <si>
    <t>C24022025</t>
  </si>
  <si>
    <t>PRESTACIÓN DE SERVICIOS- LOGISTICA JUNTA DIRECTIVA</t>
  </si>
  <si>
    <t>81141601</t>
  </si>
  <si>
    <t>C24032025</t>
  </si>
  <si>
    <t>LOGISTICA SECRETARIA GENERAL Y JURIDICA</t>
  </si>
  <si>
    <t>C24052025</t>
  </si>
  <si>
    <t>PROFESIONAL DE APOYO</t>
  </si>
  <si>
    <t>C24072025</t>
  </si>
  <si>
    <t>PRESTACION DE SERVICIOS PROFESIONALES - para acompañar y asesorar al Comité de Riesgos de Inversiones, rendir conceptos técnicos y recomendaciones al macroproceso Gestión Integral del Portafolio de Inversiones</t>
  </si>
  <si>
    <t>C24082025</t>
  </si>
  <si>
    <t>PRESTACIÓN DE SERVICIOS PROFESIONALES -  integrales para el acompañamiento y asesoría permanente en temas de seguros, corporativos e inversiones en las diferentes dependencias de la Compañía, así como la asesoría especializada en los temas relacionados con el Grupo Bicentenario y su conformación como conglomerado económico</t>
  </si>
  <si>
    <t>C24092025</t>
  </si>
  <si>
    <t>PRESTACIÓN DE SERVICIOS PROFESIONALES - jurídicos para proponer y diseñar acciones de incidencia en escenarios legislativos, administrativos y judiciales, en lo que se refiere al seguimiento y monitoreo de las iniciativas legislativas y proyectos de ley en trámite en el Congreso de la República, generando análisis y lectura de diferentes escenarios legislativos, que sirvan de apoyo al direccionamiento estratégico de la Compañía</t>
  </si>
  <si>
    <t>C24122025</t>
  </si>
  <si>
    <t>PRESTACION DE SERVICIOS PROFESIONALES - para asesorar y acompañar a la Junta Directiva y Comités de Apoyo</t>
  </si>
  <si>
    <t>C24282025</t>
  </si>
  <si>
    <t>Contratación de Actuario Responsable</t>
  </si>
  <si>
    <t>C86012025</t>
  </si>
  <si>
    <t>PYP ECOPETROL ZONA ANDINA</t>
  </si>
  <si>
    <t>PRESTACION DE SERVICIOS DE PROMOCION Y PREVENCION – UNIDAD_DE_NEGOCIO_VICE_PYP</t>
  </si>
  <si>
    <t>C86022025</t>
  </si>
  <si>
    <t>PYP ECOPETROL ZONA ORIENTE</t>
  </si>
  <si>
    <t>81111811</t>
  </si>
  <si>
    <t>C06042025</t>
  </si>
  <si>
    <t>Servicio de arrendamiento para conectividad WAN de la red nacional de Positiva y Servicios de Data Center</t>
  </si>
  <si>
    <t>C06052025</t>
  </si>
  <si>
    <t>"Soporte y mantenimiento automatización de equipos de videoconferencia y presentación, en la Sala de Juntas de la Presidencia de la Compañía"</t>
  </si>
  <si>
    <t>90111602</t>
  </si>
  <si>
    <t>C06062025</t>
  </si>
  <si>
    <t>Compra de equipo aruba para backup en la infraestructura de telecomunicaciones</t>
  </si>
  <si>
    <t>43222610</t>
  </si>
  <si>
    <t>C06072025</t>
  </si>
  <si>
    <t>Adquicisión computadores</t>
  </si>
  <si>
    <t>C06082025</t>
  </si>
  <si>
    <t>"Desarrolllos de mantenimiento preventicos, evolutivos y normativos en la aplicación ISARL"</t>
  </si>
  <si>
    <t>C06092025</t>
  </si>
  <si>
    <t>"Prestación de servicios de solución tecnológica para el mantenimiento preventivo, correctivo, adaptativo, evolutivo, Soporte tecnológico y funcional y cierre de reserva SOA para el sistema de información de administración de Riesgos Laborales – ISARL, Análisis, documentación y depuración de DB – SIARP, Desacople Monolito ISARL, Recurso dedicado a positiva, integraciones con los diferentes entes"</t>
  </si>
  <si>
    <t>C65042025</t>
  </si>
  <si>
    <t>PRESTACIÓN DE SERVICIOS: Prestación servicio de Administración, soporte y Mantenimiento a Base de datos DBA  y administración del servidor de la aplicaciones Sistema de Nómina de Pensionados SNP – SISTEMA NOMINA DE PENSIONADOS.</t>
  </si>
  <si>
    <t>C65052025</t>
  </si>
  <si>
    <t>C23232025</t>
  </si>
  <si>
    <t>"EL CONTRATISTA se obliga a prestarle a POSITIVA COMPAÑÍA DE SEGUROS S.A. los servicios profesionales especializados en derecho constitucional, para apoyo en la atención de acciones de tutelas y desacatos y sanciones, formular estrategias, modelo y Plan de Mejora de acciones de tutelas y procesos judiciales en contra de la compañía, elaboración de conceptos, capacitaciones, representación judicial y todos aquellos que resulten necesarios para el cabal desarrollo de las actividades asignadas en cumplimiento del objeto contractual"</t>
  </si>
  <si>
    <t>C23252025</t>
  </si>
  <si>
    <t>"EL CONTRATISTA, se compromete con POSITIVA COMPAÑÍA DE SEGUROS S.A., a Prestar servicios profesionales como abogado especializado en derecho comercial y administrativo para la elaboración y actualización de normograma en cumplimiento de la Ley 1712 de 2014, el Decreto 1081 de 2015 y en particular la resolución No. 1519 de 2020 emitida por el Ministerio de Tecnologías de la Información y las Comunicaciones, así como la atención de conceptos capacitaciones y actividades asignadas en cumplimiento del objeto contractual"</t>
  </si>
  <si>
    <t>C23262025</t>
  </si>
  <si>
    <t>"El contratista se compromete a prestar servicios profesionales como firma de Abogados expertos en Gestión de cobro de cartera y recobros por mora en aportes, mediante el proceso de Cobro Coactivo a favor de Positiva Compañía de Seguros S.A. de las prestaciones asistenciales y/o económicas por mora en aportes y de los aportes a la seguridad social en riesgos laborales que le adeuden a la Compañía, según la asignación de procesos que efectúe la Gerencia Juridica"</t>
  </si>
  <si>
    <t>C23342025</t>
  </si>
  <si>
    <t>"EL CONTRATISTA se obliga a prestar servicios profesionales para acompañar y asesorar a Positiva Compañía de Seguros S.A. en la gestión de defensa, igualmente para rendir conceptos jurídicos y capacitaciones al personal de la Compañía cuando se le solicite"</t>
  </si>
  <si>
    <t>C23362025</t>
  </si>
  <si>
    <t>C23372025</t>
  </si>
  <si>
    <t>C23552025</t>
  </si>
  <si>
    <t>"Prestar servicios profesionales especializados en derecho corporativo, lo cual incluye: derecho de la propiedad industrial y derecho marcario, protección de datos personales (habeas data y financiero), derechos de autor, secreto empresarial, seguridad de la información, prácticas restrictivas, fusiones adquisiciones y otras formas de asociación, competencia desleal, Conceptuar sobre litigios ante autoridades administrativas, asuntos corporativos y relaciones negociales, comercio electrónico, complience regulatorio, entre otros"</t>
  </si>
  <si>
    <t>C23592025</t>
  </si>
  <si>
    <t>C23602025</t>
  </si>
  <si>
    <t>"El contratista se obliga a favor de positiva a la prestación de servicios de apoyo a la gestión de la secretaría general y jurídica desde la perspectiva operativa, logística o asistencial en todo tipo de eventos coordinados, organizados y/o administrados por la secretaría general y jurídica y/o la gerencia de talento humano en sus diferentes procesos"</t>
  </si>
  <si>
    <t>C23642025</t>
  </si>
  <si>
    <t>"Prestación de servicios profesionales como abogado especializado en derecho comercial, brindando atención en los diferentes procesos concursales de restructuración y reorganización empresarial, liquidación obligatoria y liquidación judicial conforme a las disposiciones establecidas en las leyes 550 de 1999 y 1116 de 2006 y, atendiendo a nivel nacional los procesos de liquidación forzosa, administrativa, liquidación de empresas afiliadas a Riegos Laborales y liquidación de entidades financieras, entre otros, en aras de cumplir con la debida defensa de los intereses de Positiva Compañía de Seguros SA"</t>
  </si>
  <si>
    <t>C23612025</t>
  </si>
  <si>
    <t>C23622025</t>
  </si>
  <si>
    <t>C23632025</t>
  </si>
  <si>
    <t>"Prestar servicios profesionales de asesoría en la rama del derecho penal, a través de la generación de conceptos jurídicos relacionados con eventuales hechos que pueden derivar de actos contrarios al Ordenamiento Penal Colombiano, así como la elaboración, presentación y seguimiento de denuncias penales por hechos que constituyan delitos en contra de los intereses de Positiva Compañía de Seguros S.A., asesoría y representación judicial en calidad de apoderado dentro de las investigaciones penales"</t>
  </si>
  <si>
    <t>C20032025</t>
  </si>
  <si>
    <t>Beneficios a empleados</t>
  </si>
  <si>
    <t>PRESTACIÓN DE SERVICIOS- Logística para actividades deportivas, educativas,  recreativas, culturales, recreación y entretenimiento asociadas al proceso de Bienestar</t>
  </si>
  <si>
    <t>C20042025</t>
  </si>
  <si>
    <t>PRESTACIÓN DE SERVICIOS- Logística para actividades asociadas al proceso de SST</t>
  </si>
  <si>
    <t>C20052025</t>
  </si>
  <si>
    <t>PRESTACIÓN DE SERVICIOS- Logística para actividades asociadas al proceso de Gestión de Conocimiento</t>
  </si>
  <si>
    <t>C20062025</t>
  </si>
  <si>
    <t>PRESTACIÓN DE SERVICIOS - APOYO PROFESIONAL PROCESOS GTH</t>
  </si>
  <si>
    <t>C20072025</t>
  </si>
  <si>
    <t>C20112025</t>
  </si>
  <si>
    <t>PRESTACIÓN DE SERVICIOS SG-SST EXAMENES OCUPACIONALES</t>
  </si>
  <si>
    <t>C06102025</t>
  </si>
  <si>
    <t>3/01/2026</t>
  </si>
  <si>
    <t>C06112025</t>
  </si>
  <si>
    <t>Desarrollo de software para la actualización y mejoramiento de la página web de positiva y su evolución a sede electrónica de la compañía</t>
  </si>
  <si>
    <t>C06122025</t>
  </si>
  <si>
    <t>Suscripción plataforma NEXUS con la que actualmente cuenta Positiva Compañía de Seguros S.A. y requiere contratar la Implementación del modulo para la gestión de la  arquitectura empresarial vinculada a los proyectos de TI de la compañía</t>
  </si>
  <si>
    <t>C15252025</t>
  </si>
  <si>
    <t>Prestar los servicios profesionales a la oficina de Estrategia y Desarrollo de manera autónoma e independiente para el apoyo en los aplicativos SAP y ARIBA y actividades derivadas de los trámites y actuaciones administrativas relacionadas a procesos contractuales y a fines, de acuerdo con la normatividad vigente.</t>
  </si>
  <si>
    <t> 80101601</t>
  </si>
  <si>
    <t>C15262025</t>
  </si>
  <si>
    <t>Prestación de servicios profesionales especializados de asesoría y acompañamiento jurídico a la Oficina de Estrategia y Desarrollo en los procesos Contractuales relacionados con los proyectos adelantados por la Entidad de acuerdo con plan de contratación y políticas institucionales establecidas por Positiva Compañía de Seguros S.A.</t>
  </si>
  <si>
    <t>C15272025</t>
  </si>
  <si>
    <t>Prestación de servicios profesionales de asesoría y acompañamiento en el desarrollo y seguimiento de una metodología de trabajo con métricas cualitativas y cuantitativas (OKR  Y  KPI)  en  la  construcción  y  seguimiento  de  los  proyectos  de  la compañía.</t>
  </si>
  <si>
    <t>C15282025</t>
  </si>
  <si>
    <t>Prestación de Servicios profesionales especializados de asesoría y acompañamiento a Positiva Compañía de Seguros, como Arquitecto Empresarial para la articulación del Marco   de   Referencia   de   Arquitectura   Empresarial –MRAE, emitido por el Ministerio de Tecnologías de la Información.</t>
  </si>
  <si>
    <t>C15292025</t>
  </si>
  <si>
    <t>Prestar servicios profesionales a la Oficina de Estrategia y Desarrollo, en el apoyo a la estructuración, seguimiento y coordinación del proyecto CORE VIDA, así como el acompañamiento y seguimiento a la ejecución de los demás proyectos liderados por la oficina según sea requerido, en el marco de la visión para la transformación digital de POSITIVA.</t>
  </si>
  <si>
    <t>C15302025</t>
  </si>
  <si>
    <t>Prestar   servicios   profesionales   a   la   Oficina   de   Estrategia   y Desarrollo, en el apoyo en la estructuración, seguimiento y coordinación mensual de la plataforma de E-commerce, así como el acompañamiento mensual a la herramienta de CRM, en el marco de la visión para la transformación digital de POSITIVA a nivel nacional.</t>
  </si>
  <si>
    <t>C15312025</t>
  </si>
  <si>
    <t>Prestación de servicios profesionales de apoyo en la implementación de modelos de arquitectura de negocio, en la identificación de los proyectos estratégicos de la compañía y su impacto en el modelo de negocio.</t>
  </si>
  <si>
    <t>C15322025</t>
  </si>
  <si>
    <t>Prestación de Servicios profesionales para brindar apoyo en la creación, actualización y seguimiento de proyectos de transformación digital a través de los diferentes canales digitales, como también en los procesos de planeación estratégica de la Compañía.</t>
  </si>
  <si>
    <t>C15332025</t>
  </si>
  <si>
    <t>Prestación  de  servicios  profesionales para  el  cierre  de brechas identificación  de los   procesos de protección   de   datos   personales   y continuar con el proceso de alineación para el cumplimiento de las guías de  responsabilidad  demostrada,  desarrollar  capacitaciones  focalizadas con  los  diferentes  grupos  de  usuarios  que  desarrollan  actividades  que involucran datos personales, participar en la elaboración de respuestas a los  requerimientos  y  elaborar  conceptos  en  materia  de  tratamiento  de datos personales que requiera el oficial de protección de datos personales de la compañía.</t>
  </si>
  <si>
    <t>C15342025</t>
  </si>
  <si>
    <t>Prestación de servicios profesionales para la actualización de documentos y procedimientos del macroproceso Gestión de la Estrategia, así como la optimización de la estrategia de innovación y la gestión de proyectos en todas sus etapas, y en la articulación de la planeación estratégica con la arquitectura empresarial.</t>
  </si>
  <si>
    <t>C15352025</t>
  </si>
  <si>
    <t>Prestar servicios profesionales a la gestión de sostenibilidad ambiental de la compañía a través de la formulación y ejecución de proyectos e iniciativas que permitan cumplir con las metas trazadas en el plan de cambio climático y en el sistema de gestión ambiental, alineado a los principios de pacto global y los objetivos de desarrollo sostenible, aplicable para positiva.</t>
  </si>
  <si>
    <t>C15362025</t>
  </si>
  <si>
    <t>Prestar servicios profesionales jurídicos de manera autónoma e independiente para el desarrollo de las actividades derivadas de los procesos y procedimientos contractuales, en cada una de sus etapas Precontractual, contractual y poscontractual, así como los trámites y actuaciones administrativas relacionadas, de acuerdo con la normatividad vigente por Positiva Compañía de Seguros S.A.</t>
  </si>
  <si>
    <t>C20122025</t>
  </si>
  <si>
    <t>Gasto Administrativo</t>
  </si>
  <si>
    <t>PRESTACIÓN DE SERVICIOS  Plataforma indicadores de gestión</t>
  </si>
  <si>
    <t>C20132025</t>
  </si>
  <si>
    <t>PRESTACIÓN DE SERVICIOS - ASESOR SERVICIOS JURIDICOS ESPECIALIZADOS PARA PRESIDENCIA Y SECRETARÍA GENERAL</t>
  </si>
  <si>
    <t>C06132025</t>
  </si>
  <si>
    <t>Prestación de servicios profesionales para el soporte funcional y técnico de las herramientas tecnológicas de manera autónoma e independiente en el núcleo básico del conocimiento de los sistemas informáticos para adelantar gestiones requeridas por la Oficina de Tecnologías de la Información, en el área de Soluciones.</t>
  </si>
  <si>
    <t>2/2/2025</t>
  </si>
  <si>
    <t>C06142025</t>
  </si>
  <si>
    <t>Servicios profesionales para el mantenimiento y soporte funcional de los sistemas informáticos, y adelantar gestiones requeridas por la Oficina de Tecnología, en el área de Soluciones.</t>
  </si>
  <si>
    <t>C06152025</t>
  </si>
  <si>
    <t>Prestar servicios profesionales jurídicos y afines en contratación pública y privada, para adelantar gestiones requeridas por la Oficina de Tecnologías de la Información, de acuerdo con el plan de contratación y políticas institucionales establecidas por Positiva Compañía de Seguros S.A.</t>
  </si>
  <si>
    <t>C06162025</t>
  </si>
  <si>
    <t>Prestación de servicios profesionales para el soporte funcional y técnico de las herramientas tecnológicas, específicamente en las actividades de seguridad, adelantando gestiones requeridas por la Oficina de Tecnología, en el área de Infraestructura.</t>
  </si>
  <si>
    <t>C06172025</t>
  </si>
  <si>
    <t>Prestación de servicios como profesional especializado en la Gestión de Proyectos para la ejecución de tareas de apoyo a la planeación, dirección, seguimiento y control de la ejecución integral de los proyectos de Tecnologías de la Información y la Comunicación que adelanta y/o debe supervisar la Oficina de Tecnologías de la Información, y que estén relacionados con los procesos tecnológicos a su cargo.</t>
  </si>
  <si>
    <t>C06182025</t>
  </si>
  <si>
    <t>Servicios de apoyo a la gestión en la proyección de documentos, procedimientos, manuales y proyectos de TIC, relacionados con los procesos tecnológicos de la oficina de tecnologías de la información de POSITIVA.</t>
  </si>
  <si>
    <t>C06192025</t>
  </si>
  <si>
    <t>Servicios profesionales para el soporte funcional y técnico para el desarrollo e implementación de Proyectos acargo de la oficina de las tecnologias.</t>
  </si>
  <si>
    <t>C06202025</t>
  </si>
  <si>
    <t>Prestación de servicios profesionales para el acompañamiento en la ejecución, coordinación y seguimiento de los proyectos TIC relacionados con los procesos tecnológicos de la Oficina de Tecnologías de la Información de Positiva Compañía de Seguros, en cualquiera de sus etapas desde la estructuración hasta la entrega de productos y/o servicios.</t>
  </si>
  <si>
    <t>C06212025</t>
  </si>
  <si>
    <t>Servicios profesionales a la Oficina de Tecnologías de la Información de POSITIVA COMPAÑÍA DE SEGUROS S.A. para desarrollar actividades relacionadas con la gestión, control de procesos de contratación, gerencia de proyectos, y adelantar gestiones requeridas para las diferentes líneas del área de Infraestructura y Sistemas de información.</t>
  </si>
  <si>
    <t>C06222025</t>
  </si>
  <si>
    <t>Prestar servicios profesionales como abogado especializado a la Oficina de Tecnologías de la Información brindando desde su experiencia, formación y capacitación apoyo jurídico en gestión administrativa, como también en todas las etapas contractuales propias de la oficina.</t>
  </si>
  <si>
    <t>C06232025</t>
  </si>
  <si>
    <t>Prestación de servicios profesionales a la Oficina de Tecnología de la Información de Positiva Compañía de Seguros S.A. para desarrollar el soporte funcional y técnico de las herramientas tecnológicas, y adelantar gestiones requeridas para las diferentes líneas del área de Infraestructura.</t>
  </si>
  <si>
    <t>C06242025</t>
  </si>
  <si>
    <t>1/4/2025</t>
  </si>
  <si>
    <t>C06252025</t>
  </si>
  <si>
    <t>C55702025</t>
  </si>
  <si>
    <t>Gcia. de Tesorería</t>
  </si>
  <si>
    <t>OtrosIngresosYEgresos</t>
  </si>
  <si>
    <t>"Custodia de títulos valores, en virtud del endoso de los títulos valores o valores desmaterializados u otros derechos financieros, la administración de los valores, cuando el depositante lo solicite, el registro de los gravámenes o limitaciones de dominio que el depositante o la autoridad competente le comunique, la compensación y liquidación de estos títulos valores, valores u otros derechos financieros."</t>
  </si>
  <si>
    <t>84121806</t>
  </si>
  <si>
    <t>C55712025</t>
  </si>
  <si>
    <t>"Arrendamiento de la plataforma tecnológica y el aplicativo para la administración y valoración diaria del portafolio de inversiones, así como también cualquier otro servicio que se derive de la prestación de los mismos, de acuerdo con las especificaciones y funcionalidades requeridas por Positiva S.A."</t>
  </si>
  <si>
    <t>81112502</t>
  </si>
  <si>
    <t>C55722025</t>
  </si>
  <si>
    <t>"Publicación y suscripción a la proveeduría o suministro de información para la valoración del portafolio de inversiones, así como la prestación de servicios de cálculo y análisis de variables o factores de riesgo como insumo para la medición de riesgos financieros, de acuerdo con las metodologías de valoración de PRECIA, y conforme a los servicios que sean requeridos por la Compañía."</t>
  </si>
  <si>
    <t>84121705</t>
  </si>
  <si>
    <t>C55732025</t>
  </si>
  <si>
    <t>Custodia y administración de títulos valores en el exterior</t>
  </si>
  <si>
    <t>C00012025</t>
  </si>
  <si>
    <t>Ofic. Gestión Integr</t>
  </si>
  <si>
    <t>Prestación de servicios profesionales para el mantenimiento y mejora continua del Plan de Continuidad del Negocio de la Compañía y apoyo a la gestión de riesgos operacionales</t>
  </si>
  <si>
    <t>C00022025</t>
  </si>
  <si>
    <t>"Prestación de servicios profesionales para el desarrollo de capacitación en los componentes de: Riesgo Operativo, Continuidad de Negocio, sarlaft, Seguridad y Ciberseguridad de la Información de Positiva a proveedores e intermediarios"</t>
  </si>
  <si>
    <t>86101705</t>
  </si>
  <si>
    <t>C00032025</t>
  </si>
  <si>
    <t>"Prestación de servicios profesionales en la ejecución de las actividades necesarias para la verificación, análisis y recomendaciones del cumplimento de los Proveedores críticos relacionados con la atención integral de los siniestros que requieren asistencia médica y económica, en los componentes de: Riesgo Operativo, Continuidad de Negocio y Seguridad y Ciberseguridad de la Información"</t>
  </si>
  <si>
    <t>C00042025</t>
  </si>
  <si>
    <t>Asesoria a través de herramienta de gestión para riesgos ASG en la compañía (servicios profesionales con licencia de software)</t>
  </si>
  <si>
    <t>C00052025</t>
  </si>
  <si>
    <t>"Prestación de servicios profesionales en la ejecución del Programa de Cultura en Seguridad Digital, a través del juego y de talleres gamificados, dirigido a una muestra de funcionarios en los componentes de: Riesgo Operativo, Continuidad de Negocio y Seguridad y Ciberseguridad de la Información de Positiva."</t>
  </si>
  <si>
    <t>C00062025</t>
  </si>
  <si>
    <t>"Contratación de Software que soporte la gestión de riesgos, de SARO,  Seguridad de la Información y SARLAFT de la Oficina de Gestión Integral Riesgos."</t>
  </si>
  <si>
    <t>81112201</t>
  </si>
  <si>
    <t>30/03/2026</t>
  </si>
  <si>
    <t>C00072025</t>
  </si>
  <si>
    <t>"Prestación de servicios de apoyo en la gestión y ejecución de las actividades técnico-administrativas, en el  análisis, diagnóstico y seguimiento de presuntos casos de fraude."</t>
  </si>
  <si>
    <t>C00082025</t>
  </si>
  <si>
    <t>"Investigaciones externas o internas relacionadas con LAFT, consultas en centrales de riesgo y busqueda de informacion acerca de cliente, proveedores, funcionarios y quienes correspondan."</t>
  </si>
  <si>
    <t>43232301</t>
  </si>
  <si>
    <t>C00092025</t>
  </si>
  <si>
    <t>"Renovación anual prestación de servicios para contar con acceso, consulta y verificación de información de informacion de peronas naturales, ttales como informacion financiera,m datos de ubicación geografica, productos financieros, entre otros."</t>
  </si>
  <si>
    <t>C00132025</t>
  </si>
  <si>
    <t>Acceso a la plataforma EMIS para consulta de información financiera de las empresas existentes en Colombia</t>
  </si>
  <si>
    <t>80141509</t>
  </si>
  <si>
    <t>C00142025</t>
  </si>
  <si>
    <t>"Prestación de servicios profesionales para el acompañamiento en la implementación de la norma ISO27001 versión 2022 en la verificación, análisis y recomendaciones sobre los cirterios de controles y cumplimento prodecimiental, así como documental para la certificación en esta norma, adicional el proceso de certificación con la entidad certificadora"</t>
  </si>
  <si>
    <t>C00152025</t>
  </si>
  <si>
    <t>"Prestación de servicios profesionales para diseño, desarrollo, implementacion y puesta en marcha con asesoramiento continuo para la capacitacion anual de riesgos y la evaluación correspondiente, dirigido al total de los funcionarios de la compañía. Cumplimiento normativo."</t>
  </si>
  <si>
    <t>C55742025</t>
  </si>
  <si>
    <t>"Prestación de servicios especializados de mesa de servicio nivel 1, operador 7x24, analista Aranda, soporte técnico para infraestructura básica, mantenimiento y aprovisionamiento de componentes para POSITIVA COMPAÑÍA DE SEGUROS S.A. a nivel Nacional."</t>
  </si>
  <si>
    <t>16/01/2025</t>
  </si>
  <si>
    <t>C00102025</t>
  </si>
  <si>
    <t>"Renovación anual prestación de servicios para contar con acceso, consulta y verificación de información de Listas Vinculantes y Restrictivas, inhibitorias, informativas y PEPs - Risk Consulting"</t>
  </si>
  <si>
    <t>C00112025</t>
  </si>
  <si>
    <t>Prestacion de servicios profesionales para Seguridad de la Información y Ciberseguridad</t>
  </si>
  <si>
    <t>C00122025</t>
  </si>
  <si>
    <t>Capacitación técnica a través de plataforma tecnológica (Coursera)</t>
  </si>
  <si>
    <t>C23662025</t>
  </si>
  <si>
    <t>"Prestar servicios profesionales especializados en derecho constitucional, para apoyo en la atención de acciones de tutelas y desacatos y sanciones, formular estrategias, modelo y Plan de Mejora de acciones de tutelas y procesos judiciales en contra de la compañía, elaboración de conceptos, capacitaciones, representación judicial y todos aquellos que resulten necesarios para el cabal desarrollo de las actividades asignadas en cumplimiento del objeto contractual"</t>
  </si>
  <si>
    <t>C23652025</t>
  </si>
  <si>
    <t>C55752025</t>
  </si>
  <si>
    <t>Suscripción de los servicios complementarios al esquema RISE de SAP Preferred Success y SAP Analytics Cloud</t>
  </si>
  <si>
    <t>27/12/2024</t>
  </si>
  <si>
    <t>30/03/2027</t>
  </si>
  <si>
    <t>C84122025</t>
  </si>
  <si>
    <t>PRESTACION DE SERVICIOS DE PROMOCION Y PREVENCION – GICR</t>
  </si>
  <si>
    <t>C84132025</t>
  </si>
  <si>
    <t>PRESTACION DE SERVICIOS DE PROMOCION Y PREVENCION – LHTI</t>
  </si>
  <si>
    <t>C84142025</t>
  </si>
  <si>
    <t>C84152025</t>
  </si>
  <si>
    <t>C84162025</t>
  </si>
  <si>
    <t>C84172025</t>
  </si>
  <si>
    <t>C75432025</t>
  </si>
  <si>
    <t>C77202025</t>
  </si>
  <si>
    <t>C77212025</t>
  </si>
  <si>
    <t>C77222025</t>
  </si>
  <si>
    <t>C77232025</t>
  </si>
  <si>
    <t>C77242025</t>
  </si>
  <si>
    <t>C77252025</t>
  </si>
  <si>
    <t>C77262025</t>
  </si>
  <si>
    <t>C77272025</t>
  </si>
  <si>
    <t>C77282025</t>
  </si>
  <si>
    <t>C77292025</t>
  </si>
  <si>
    <t>C77302025</t>
  </si>
  <si>
    <t>C77312025</t>
  </si>
  <si>
    <t>C77322025</t>
  </si>
  <si>
    <t>C77332025</t>
  </si>
  <si>
    <t>C77342025</t>
  </si>
  <si>
    <t>C77352025</t>
  </si>
  <si>
    <t>C77362025</t>
  </si>
  <si>
    <t>C77372025</t>
  </si>
  <si>
    <t>C77382025</t>
  </si>
  <si>
    <t>C77392025</t>
  </si>
  <si>
    <t>C77402025</t>
  </si>
  <si>
    <t>C77412025</t>
  </si>
  <si>
    <t>C77422025</t>
  </si>
  <si>
    <t>C77432025</t>
  </si>
  <si>
    <t>C77442025</t>
  </si>
  <si>
    <t>C77452025</t>
  </si>
  <si>
    <t>C77462025</t>
  </si>
  <si>
    <t>C77472025</t>
  </si>
  <si>
    <t>C77482025</t>
  </si>
  <si>
    <t>C77492025</t>
  </si>
  <si>
    <t>C77502025</t>
  </si>
  <si>
    <t>C77512025</t>
  </si>
  <si>
    <t>C77522025</t>
  </si>
  <si>
    <t>C77532025</t>
  </si>
  <si>
    <t>C77542025</t>
  </si>
  <si>
    <t>C77552025</t>
  </si>
  <si>
    <t>C77562025</t>
  </si>
  <si>
    <t>C77572025</t>
  </si>
  <si>
    <t>C77582025</t>
  </si>
  <si>
    <t>C77592025</t>
  </si>
  <si>
    <t>C77602025</t>
  </si>
  <si>
    <t>C77612025</t>
  </si>
  <si>
    <t>C77622025</t>
  </si>
  <si>
    <t>C77632025</t>
  </si>
  <si>
    <t>C77642025</t>
  </si>
  <si>
    <t>C77652025</t>
  </si>
  <si>
    <t>C77662025</t>
  </si>
  <si>
    <t>C77672025</t>
  </si>
  <si>
    <t>C77682025</t>
  </si>
  <si>
    <t>C77692025</t>
  </si>
  <si>
    <t>C77702025</t>
  </si>
  <si>
    <t>C77712025</t>
  </si>
  <si>
    <t>C77722025</t>
  </si>
  <si>
    <t>C77732025</t>
  </si>
  <si>
    <t>C77742025</t>
  </si>
  <si>
    <t>C77752025</t>
  </si>
  <si>
    <t>C77762025</t>
  </si>
  <si>
    <t>C77772025</t>
  </si>
  <si>
    <t>C77782025</t>
  </si>
  <si>
    <t>C77792025</t>
  </si>
  <si>
    <t>C77802025</t>
  </si>
  <si>
    <t>C77812025</t>
  </si>
  <si>
    <t>C77822025</t>
  </si>
  <si>
    <t>C77832025</t>
  </si>
  <si>
    <t>C77842025</t>
  </si>
  <si>
    <t>C77852025</t>
  </si>
  <si>
    <t>C65082025</t>
  </si>
  <si>
    <t>PRESTACIÓN DE SERVICIOS: Prestación De Servicios De Soporte Tecnológico, Desarrollo, Mantenimiento Adaptativo Y Evolutivo Para Los Procesos De Radicación De Siniestros (EL Y AT) Y Prestaciones Económicas (Pensiones, AF, IPP, IT)</t>
  </si>
  <si>
    <t>C65102025</t>
  </si>
  <si>
    <t>PRESTACIÓN DE SERVICIOS:  Prestar servicios profesionales, brindando asesoría, apoyo y acompañamiento en la estructuración y revisión de respuestas ante los diversos estamentos judiciales del pais y órganos de control en razón de las solicitudes, requerimientos y demás acciones de naturaleza constitucional y administrativas en la que se involucre a  Positiva Compañía de Seguros S.A.</t>
  </si>
  <si>
    <t>C65122025</t>
  </si>
  <si>
    <t>PRESTACIÓN DE SERVICIOS: EL CONTRATISTA se obliga a favor de Positiva Compañía de Seguros S.A. a prestar servicios profesionales para levantamiento, la implementación, desarrollo y seguimiento de productos y servicios relacionados con la atención de los siniestros de los ramos comercializados de la Compañía.</t>
  </si>
  <si>
    <t>C65132025</t>
  </si>
  <si>
    <t>PRESTACIÓN DE SERVICIOS: EL CONTRATISTA se obliga a favor de Positiva Compañía de Seguros S.A. a EL  CONTRATISTA se compromete con POSITIVA a la Prestación de Servicios profesionales para el diseño, desarrollo y virtualización de tableros de control operacional y/o directivos, así como el apoyo a la supervisión de contratos relacionados con la atención integral de siniestros.</t>
  </si>
  <si>
    <t>C65142025</t>
  </si>
  <si>
    <t>PRESTACIÓN DE SERVICIOS: EL  CONTRATISTA se compromete con POSITIVA a la Prestación de Servicios profesionales para el acompañamiento, asesoria y seguimiento durante la etapa de transicion y aplicabilidad normativa asociada a la correcta ejecucion de actividades que impactan la gestion de los siniestros.</t>
  </si>
  <si>
    <t>C65192025</t>
  </si>
  <si>
    <t>PRESTACIÓN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</si>
  <si>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C65202025</t>
  </si>
  <si>
    <t>PRESTACIÓN DE SERVICIOS: EL CONTRATISTA se obliga a favor de Positiva Compañía de Seguros S.A. a prestar servicios profesionales en la revisión, construcción, desarrollo, analisis y proyección de acciones correctivas y preventivas para la gestión operativa y financiera de los procesos y de apoyo a la supervisión de contratos  de la gerencia médica</t>
  </si>
  <si>
    <t>C65212025</t>
  </si>
  <si>
    <t>PRESTACIÓN DE SERVICIOS: EL CONTRATISTA se obliga a favor de Positiva Compañía de Seguros S.A. a prestar servicios profesionales, brindando asesoría, apoyo y acompañamiento en los trámites que se requieran en las etapas precontractuales, contractuales y postcontractuales de los procesos  de  la Vicepresidencia Técnica y la Gerencia Médica referentes a la red de prestadores de servicio y de operación para la atención integral del siniestro</t>
  </si>
  <si>
    <t>C65222025</t>
  </si>
  <si>
    <t>C65232025</t>
  </si>
  <si>
    <t>C65242025</t>
  </si>
  <si>
    <t>PRESTACIÓN DE SERVICIOS: Prestar servicios profesionales para la atención, medición y control  de procesos inherentes a la operación logistica que se gestionan a la población asegurada de la Compañía asi como apoyo en la medición, control y seguimiento de los indicadores que se gestionan en el marco del subproceso de Prestaciones de servicios de salud, apoyando la estructuración e implementación de acciones correctivas y de mejora que se identifiquen en el proceso para intervenir al operador logistico.</t>
  </si>
  <si>
    <t>C65252025</t>
  </si>
  <si>
    <t>PRESTACIÓN DE SERVICIOS: Prestar servicios profesionales para la atención, medición y control de los servicios de salud gestionados a la población asegurada de la Compañía y sus indicadores que se gestionan en el marco del subproceso de Prestaciones de servicios de salud, así como la estructuración e implementación de acciones correctivas y de mejora que se identifiquen en el proceso.</t>
  </si>
  <si>
    <t>C65262025</t>
  </si>
  <si>
    <t>PRESTACION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</si>
  <si>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C84182025</t>
  </si>
  <si>
    <t>C84192025</t>
  </si>
  <si>
    <t>C84202025</t>
  </si>
  <si>
    <t>C84212025</t>
  </si>
  <si>
    <t>C84222025</t>
  </si>
  <si>
    <t>C84232025</t>
  </si>
  <si>
    <t>C84242025</t>
  </si>
  <si>
    <t>02/02/2025</t>
  </si>
  <si>
    <t>C84252025</t>
  </si>
  <si>
    <t>C84262025</t>
  </si>
  <si>
    <t>C84272025</t>
  </si>
  <si>
    <t>C84282025</t>
  </si>
  <si>
    <t>C84292025</t>
  </si>
  <si>
    <t>C84302025</t>
  </si>
  <si>
    <t>C84312025</t>
  </si>
  <si>
    <t>C84322025</t>
  </si>
  <si>
    <t>C84332025</t>
  </si>
  <si>
    <t>C84342025</t>
  </si>
  <si>
    <t>C84352025</t>
  </si>
  <si>
    <t>C84362025</t>
  </si>
  <si>
    <t>C84372025</t>
  </si>
  <si>
    <t>C84382025</t>
  </si>
  <si>
    <t>C84392025</t>
  </si>
  <si>
    <t>C84402025</t>
  </si>
  <si>
    <t>C84412025</t>
  </si>
  <si>
    <t>C84422025</t>
  </si>
  <si>
    <t>C84432025</t>
  </si>
  <si>
    <t>C84442025</t>
  </si>
  <si>
    <t>C84452025</t>
  </si>
  <si>
    <t>C84462025</t>
  </si>
  <si>
    <t>C84472025</t>
  </si>
  <si>
    <t>C84482025</t>
  </si>
  <si>
    <t>C84492025</t>
  </si>
  <si>
    <t>C84502025</t>
  </si>
  <si>
    <t>C55782025</t>
  </si>
  <si>
    <t>Gcia. Abastecimiento</t>
  </si>
  <si>
    <t>"Prestar servicios profesionales de abogado, brindando apoyo a la gestión y acompañamiento para la atención de los diferentes procesos, actividades y gestiones contractuales de Positiva Compañía de Seguros S.A."</t>
  </si>
  <si>
    <t>C55792025</t>
  </si>
  <si>
    <t>C55802025</t>
  </si>
  <si>
    <t>C55812025</t>
  </si>
  <si>
    <t>C55822025</t>
  </si>
  <si>
    <t>C55832025</t>
  </si>
  <si>
    <t>C55842025</t>
  </si>
  <si>
    <t>C55852025</t>
  </si>
  <si>
    <t>C55862025</t>
  </si>
  <si>
    <t>"Prestar servicios profesionales especializados de abogado, brindando apoyo a la gestión y acompañamiento para la atención de los diferentes procesos, actividades y gestiones contractuales de Positiva Compañía de Seguros S.A"</t>
  </si>
  <si>
    <t>C55872025</t>
  </si>
  <si>
    <t>"PRESTACION DE SERVICIOS PROFESIONALES PARA EL APOYO, PROYECCION Y SEGUIMIENTO DE LOS PROCESOS CONTRACTUALES Y ADMINISTRATIVOS DE LA GERENCIA DE ABASTECIMIENTO ESTRATÉGICO DE LA VICEPRESIDENCIA FINANCIERA Y ADMINISTRATIVA DE POSITIVA COMPAÑÍA DE SEGUROS"</t>
  </si>
  <si>
    <t>C80432025</t>
  </si>
  <si>
    <t>C80442025</t>
  </si>
  <si>
    <t>¿Su necesidad contiene información financiera y secretos comerciales?
Ejm: Tarifas comerciales, disminución de la siniestralidad, atención o servicio conexo al siniestro, know how del negocio, clasificación de empresas, estrategias comerciales.</t>
  </si>
  <si>
    <r>
      <rPr>
        <b/>
        <sz val="14"/>
        <color indexed="8"/>
        <rFont val="Calibri"/>
        <family val="2"/>
      </rPr>
      <t>¿Su necesidad y el proceso de contratación son catalogados como misionales?
Ejm: Gestión comercial, Gestión de clientes, Atención al siniestro, Estrategias de disminución de la siniestralidad, Gestión integral del portafolio, Gestión de reservas y reaseguros.</t>
    </r>
  </si>
  <si>
    <t xml:space="preserve">En caso de ser una necesidad tecnologica ¿Su necesidad contiene información sensible?
Ejm: Administración de bases de datos de clientes, información comercial de la Compañía, información relevante al know how del negocio. </t>
  </si>
  <si>
    <t>¿De publicarse esta información referente al proceso de contratación podrían vulnerarse los intereses de Positiva con relación a su competencia al revelar información misional?</t>
  </si>
  <si>
    <t>CLASIFICACIÓN DE LA INFORMACIÓN</t>
  </si>
  <si>
    <t>DESCRIPCIÓN AJUSTADA</t>
  </si>
  <si>
    <t>NA</t>
  </si>
  <si>
    <t>Códigos UNSPSC</t>
  </si>
  <si>
    <t>Descripción</t>
  </si>
  <si>
    <t>Fecha estimada de inicio de proceso de selección</t>
  </si>
  <si>
    <t>MES</t>
  </si>
  <si>
    <t>Fecha fin contrato</t>
  </si>
  <si>
    <t>Duración estimada del contrato (Meses)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</si>
  <si>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</si>
  <si>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</si>
  <si>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</si>
  <si>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</si>
  <si>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</si>
  <si>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</si>
  <si>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</si>
  <si>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Gerencia de Abastecimiento Estratégico
contratacion@positiva.gov.co
PBX: (1)6502200 Ext: 10641</t>
  </si>
  <si>
    <t>C65032025</t>
  </si>
  <si>
    <t>C65062025</t>
  </si>
  <si>
    <t>C65112025</t>
  </si>
  <si>
    <t>C65152025</t>
  </si>
  <si>
    <t>C65272025</t>
  </si>
  <si>
    <t>C65282025</t>
  </si>
  <si>
    <t>C65292025</t>
  </si>
  <si>
    <t>C65302025</t>
  </si>
  <si>
    <t>C65312025</t>
  </si>
  <si>
    <t>C65322025</t>
  </si>
  <si>
    <t>C65332025</t>
  </si>
  <si>
    <t>C65342025</t>
  </si>
  <si>
    <t>C65352025</t>
  </si>
  <si>
    <t>C65362025</t>
  </si>
  <si>
    <t>C65372025</t>
  </si>
  <si>
    <t>C65382025</t>
  </si>
  <si>
    <t>C65392025</t>
  </si>
  <si>
    <t>C65402025</t>
  </si>
  <si>
    <t>C65412025</t>
  </si>
  <si>
    <t>C65422025</t>
  </si>
  <si>
    <t>C65432025</t>
  </si>
  <si>
    <t>C65442025</t>
  </si>
  <si>
    <t>C65452025</t>
  </si>
  <si>
    <t>C65462025</t>
  </si>
  <si>
    <t>C65472025</t>
  </si>
  <si>
    <t>C65482025</t>
  </si>
  <si>
    <t>C65492025</t>
  </si>
  <si>
    <t>C65502025</t>
  </si>
  <si>
    <t>C65512025</t>
  </si>
  <si>
    <t>C65522025</t>
  </si>
  <si>
    <t>C65532025</t>
  </si>
  <si>
    <t>C65542025</t>
  </si>
  <si>
    <t>C65552025</t>
  </si>
  <si>
    <t>C65562025</t>
  </si>
  <si>
    <t>C65572025</t>
  </si>
  <si>
    <t>C65582025</t>
  </si>
  <si>
    <t>C65592025</t>
  </si>
  <si>
    <t>C65602025</t>
  </si>
  <si>
    <t>C65612025</t>
  </si>
  <si>
    <t>C65622025</t>
  </si>
  <si>
    <t>C65632025</t>
  </si>
  <si>
    <t>C65642025</t>
  </si>
  <si>
    <t>C65652025</t>
  </si>
  <si>
    <t>C65662025</t>
  </si>
  <si>
    <t>C65672025</t>
  </si>
  <si>
    <t>C65682025</t>
  </si>
  <si>
    <t>C65692025</t>
  </si>
  <si>
    <t>C65702025</t>
  </si>
  <si>
    <t>C65712025</t>
  </si>
  <si>
    <t>C65722025</t>
  </si>
  <si>
    <t>C65732025</t>
  </si>
  <si>
    <t>C65742025</t>
  </si>
  <si>
    <t>C65752025</t>
  </si>
  <si>
    <t>C65762025</t>
  </si>
  <si>
    <t>C65772025</t>
  </si>
  <si>
    <t>C65782025</t>
  </si>
  <si>
    <t>C65792025</t>
  </si>
  <si>
    <t>C65802025</t>
  </si>
  <si>
    <t>C65812025</t>
  </si>
  <si>
    <t>C65822025</t>
  </si>
  <si>
    <t>C65832025</t>
  </si>
  <si>
    <t>C65842025</t>
  </si>
  <si>
    <t>C65852025</t>
  </si>
  <si>
    <t>C65862025</t>
  </si>
  <si>
    <t>C65872025</t>
  </si>
  <si>
    <t>C65882025</t>
  </si>
  <si>
    <t>C65892025</t>
  </si>
  <si>
    <t>C65902025</t>
  </si>
  <si>
    <t>C65912025</t>
  </si>
  <si>
    <t>C65922025</t>
  </si>
  <si>
    <t>C65932025</t>
  </si>
  <si>
    <t>C65942025</t>
  </si>
  <si>
    <t>C65952025</t>
  </si>
  <si>
    <t>C65962025</t>
  </si>
  <si>
    <t>C65972025</t>
  </si>
  <si>
    <t>C65982025</t>
  </si>
  <si>
    <t>C65992025</t>
  </si>
  <si>
    <t>C66002025</t>
  </si>
  <si>
    <t>C66012025</t>
  </si>
  <si>
    <t>C66022025</t>
  </si>
  <si>
    <t>C66032025</t>
  </si>
  <si>
    <t>C66042025</t>
  </si>
  <si>
    <t>C66052025</t>
  </si>
  <si>
    <t>C66062025</t>
  </si>
  <si>
    <t>C66072025</t>
  </si>
  <si>
    <t>C66082025</t>
  </si>
  <si>
    <t>C66092025</t>
  </si>
  <si>
    <t>C66102025</t>
  </si>
  <si>
    <t>C66112025</t>
  </si>
  <si>
    <t>C66122025</t>
  </si>
  <si>
    <t>C66132025</t>
  </si>
  <si>
    <t>C66142025</t>
  </si>
  <si>
    <t>C66152025</t>
  </si>
  <si>
    <t>C66162025</t>
  </si>
  <si>
    <t>C66172025</t>
  </si>
  <si>
    <t>C66182025</t>
  </si>
  <si>
    <t>C66192025</t>
  </si>
  <si>
    <t>C66202025</t>
  </si>
  <si>
    <t>C66212025</t>
  </si>
  <si>
    <t>C66222025</t>
  </si>
  <si>
    <t>C66232025</t>
  </si>
  <si>
    <t>C66242025</t>
  </si>
  <si>
    <t>C66252025</t>
  </si>
  <si>
    <t>C66262025</t>
  </si>
  <si>
    <t>C66272025</t>
  </si>
  <si>
    <t>C66282025</t>
  </si>
  <si>
    <t>C66292025</t>
  </si>
  <si>
    <t>C66302025</t>
  </si>
  <si>
    <t>C66312025</t>
  </si>
  <si>
    <t>C66322025</t>
  </si>
  <si>
    <t>C66332025</t>
  </si>
  <si>
    <t>C66342025</t>
  </si>
  <si>
    <t>C66352025</t>
  </si>
  <si>
    <t>C66362025</t>
  </si>
  <si>
    <t>C66372025</t>
  </si>
  <si>
    <t>C66382025</t>
  </si>
  <si>
    <t>C66392025</t>
  </si>
  <si>
    <t>C66402025</t>
  </si>
  <si>
    <t>C66412025</t>
  </si>
  <si>
    <t>C66422025</t>
  </si>
  <si>
    <t>C66432025</t>
  </si>
  <si>
    <t>C66442025</t>
  </si>
  <si>
    <t>C66452025</t>
  </si>
  <si>
    <t>C66462025</t>
  </si>
  <si>
    <t>C66472025</t>
  </si>
  <si>
    <t>C66482025</t>
  </si>
  <si>
    <t>C66492025</t>
  </si>
  <si>
    <t>C66502025</t>
  </si>
  <si>
    <t>C66512025</t>
  </si>
  <si>
    <t>C66522025</t>
  </si>
  <si>
    <t>C66532025</t>
  </si>
  <si>
    <t>C66542025</t>
  </si>
  <si>
    <t>C66552025</t>
  </si>
  <si>
    <t>C66562025</t>
  </si>
  <si>
    <t>C66572025</t>
  </si>
  <si>
    <t>C66582025</t>
  </si>
  <si>
    <t>C66592025</t>
  </si>
  <si>
    <t>C66602025</t>
  </si>
  <si>
    <t>C66612025</t>
  </si>
  <si>
    <t>C66622025</t>
  </si>
  <si>
    <t>C66632025</t>
  </si>
  <si>
    <t>C66642025</t>
  </si>
  <si>
    <t>C66652025</t>
  </si>
  <si>
    <t>C66662025</t>
  </si>
  <si>
    <t>C66672025</t>
  </si>
  <si>
    <t>C66682025</t>
  </si>
  <si>
    <t>C66692025</t>
  </si>
  <si>
    <t>C66702025</t>
  </si>
  <si>
    <t>C66712025</t>
  </si>
  <si>
    <t>C66722025</t>
  </si>
  <si>
    <t>C66732025</t>
  </si>
  <si>
    <t>C66742025</t>
  </si>
  <si>
    <t>C66752025</t>
  </si>
  <si>
    <t>C66762025</t>
  </si>
  <si>
    <t>C66772025</t>
  </si>
  <si>
    <t>C66782025</t>
  </si>
  <si>
    <t>C66792025</t>
  </si>
  <si>
    <t>C66802025</t>
  </si>
  <si>
    <t>C66812025</t>
  </si>
  <si>
    <t>C66822025</t>
  </si>
  <si>
    <t>C66832025</t>
  </si>
  <si>
    <t>C66842025</t>
  </si>
  <si>
    <t>C66852025</t>
  </si>
  <si>
    <t>C66862025</t>
  </si>
  <si>
    <t>C66872025</t>
  </si>
  <si>
    <t>C66882025</t>
  </si>
  <si>
    <t>C66892025</t>
  </si>
  <si>
    <t>C66902025</t>
  </si>
  <si>
    <t>C66912025</t>
  </si>
  <si>
    <t>C66922025</t>
  </si>
  <si>
    <t>C66932025</t>
  </si>
  <si>
    <t>C66942025</t>
  </si>
  <si>
    <t>C66952025</t>
  </si>
  <si>
    <t>C66962025</t>
  </si>
  <si>
    <t>C66972025</t>
  </si>
  <si>
    <t>C66982025</t>
  </si>
  <si>
    <t>C66992025</t>
  </si>
  <si>
    <t>C67002025</t>
  </si>
  <si>
    <t>C67012025</t>
  </si>
  <si>
    <t>C67022025</t>
  </si>
  <si>
    <t>C67032025</t>
  </si>
  <si>
    <t>C67042025</t>
  </si>
  <si>
    <t>C67052025</t>
  </si>
  <si>
    <t>C67062025</t>
  </si>
  <si>
    <t>C67072025</t>
  </si>
  <si>
    <t>C67082025</t>
  </si>
  <si>
    <t>C67092025</t>
  </si>
  <si>
    <t>C67102025</t>
  </si>
  <si>
    <t>C67112025</t>
  </si>
  <si>
    <t>C67122025</t>
  </si>
  <si>
    <t>C67132025</t>
  </si>
  <si>
    <t>C67142025</t>
  </si>
  <si>
    <t>C67152025</t>
  </si>
  <si>
    <t>C67162025</t>
  </si>
  <si>
    <t>C67172025</t>
  </si>
  <si>
    <t>C67182025</t>
  </si>
  <si>
    <t>C67192025</t>
  </si>
  <si>
    <t>C67202025</t>
  </si>
  <si>
    <t>C67212025</t>
  </si>
  <si>
    <t>C67222025</t>
  </si>
  <si>
    <t>C67232025</t>
  </si>
  <si>
    <t>C67242025</t>
  </si>
  <si>
    <t>C67252025</t>
  </si>
  <si>
    <t>C67262025</t>
  </si>
  <si>
    <t>C67272025</t>
  </si>
  <si>
    <t>C67282025</t>
  </si>
  <si>
    <t>C67292025</t>
  </si>
  <si>
    <t>C67302025</t>
  </si>
  <si>
    <t>C67312025</t>
  </si>
  <si>
    <t>C67322025</t>
  </si>
  <si>
    <t>C67332025</t>
  </si>
  <si>
    <t>C67342025</t>
  </si>
  <si>
    <t>C67352025</t>
  </si>
  <si>
    <t>C67362025</t>
  </si>
  <si>
    <t>C67372025</t>
  </si>
  <si>
    <t>C67382025</t>
  </si>
  <si>
    <t>C67392025</t>
  </si>
  <si>
    <t>C67402025</t>
  </si>
  <si>
    <t>C67412025</t>
  </si>
  <si>
    <t>C67422025</t>
  </si>
  <si>
    <t>C67432025</t>
  </si>
  <si>
    <t>C67442025</t>
  </si>
  <si>
    <t>C67452025</t>
  </si>
  <si>
    <t>C67462025</t>
  </si>
  <si>
    <t>C67472025</t>
  </si>
  <si>
    <t>C67482025</t>
  </si>
  <si>
    <t>C67492025</t>
  </si>
  <si>
    <t>C67502025</t>
  </si>
  <si>
    <t>C67512025</t>
  </si>
  <si>
    <t>C67522025</t>
  </si>
  <si>
    <t>C67532025</t>
  </si>
  <si>
    <t>C67542025</t>
  </si>
  <si>
    <t>C67552025</t>
  </si>
  <si>
    <t>C67562025</t>
  </si>
  <si>
    <t>C67572025</t>
  </si>
  <si>
    <t>C67582025</t>
  </si>
  <si>
    <t>C67592025</t>
  </si>
  <si>
    <t>C67602025</t>
  </si>
  <si>
    <t>C67612025</t>
  </si>
  <si>
    <t>C67622025</t>
  </si>
  <si>
    <t>C67632025</t>
  </si>
  <si>
    <t>C67642025</t>
  </si>
  <si>
    <t>C67652025</t>
  </si>
  <si>
    <t>C67662025</t>
  </si>
  <si>
    <t>C67672025</t>
  </si>
  <si>
    <t>C67682025</t>
  </si>
  <si>
    <t>C67692025</t>
  </si>
  <si>
    <t>C67702025</t>
  </si>
  <si>
    <t>C67712025</t>
  </si>
  <si>
    <t>C67722025</t>
  </si>
  <si>
    <t>C67732025</t>
  </si>
  <si>
    <t>C67742025</t>
  </si>
  <si>
    <t>C67752025</t>
  </si>
  <si>
    <t>C67762025</t>
  </si>
  <si>
    <t>C67772025</t>
  </si>
  <si>
    <t>C67782025</t>
  </si>
  <si>
    <t>C67792025</t>
  </si>
  <si>
    <t>C67802025</t>
  </si>
  <si>
    <t>C67812025</t>
  </si>
  <si>
    <t>C67822025</t>
  </si>
  <si>
    <t>C67832025</t>
  </si>
  <si>
    <t>C67842025</t>
  </si>
  <si>
    <t>C67852025</t>
  </si>
  <si>
    <t>C67862025</t>
  </si>
  <si>
    <t>C67872025</t>
  </si>
  <si>
    <t>C67882025</t>
  </si>
  <si>
    <t>C67892025</t>
  </si>
  <si>
    <t>C67902025</t>
  </si>
  <si>
    <t>C67912025</t>
  </si>
  <si>
    <t>C67922025</t>
  </si>
  <si>
    <t>C67932025</t>
  </si>
  <si>
    <t>C67942025</t>
  </si>
  <si>
    <t>C67952025</t>
  </si>
  <si>
    <t>C67962025</t>
  </si>
  <si>
    <t>C67972025</t>
  </si>
  <si>
    <t>C67982025</t>
  </si>
  <si>
    <t>C67992025</t>
  </si>
  <si>
    <t>C68002025</t>
  </si>
  <si>
    <t>C68012025</t>
  </si>
  <si>
    <t>C68022025</t>
  </si>
  <si>
    <t>C68032025</t>
  </si>
  <si>
    <t>C68042025</t>
  </si>
  <si>
    <t>C68052025</t>
  </si>
  <si>
    <t>C68062025</t>
  </si>
  <si>
    <t>C68072025</t>
  </si>
  <si>
    <t>C68082025</t>
  </si>
  <si>
    <t>C68092025</t>
  </si>
  <si>
    <t>C68102025</t>
  </si>
  <si>
    <t>C68112025</t>
  </si>
  <si>
    <t>C68122025</t>
  </si>
  <si>
    <t>C68132025</t>
  </si>
  <si>
    <t>C68142025</t>
  </si>
  <si>
    <t>C68152025</t>
  </si>
  <si>
    <t>C68162025</t>
  </si>
  <si>
    <t>C68172025</t>
  </si>
  <si>
    <t>C68182025</t>
  </si>
  <si>
    <t>C68192025</t>
  </si>
  <si>
    <t>C68202025</t>
  </si>
  <si>
    <t>C68212025</t>
  </si>
  <si>
    <t>C68222025</t>
  </si>
  <si>
    <t>C68232025</t>
  </si>
  <si>
    <t>C68242025</t>
  </si>
  <si>
    <t>C68252025</t>
  </si>
  <si>
    <t>C68262025</t>
  </si>
  <si>
    <t>C68272025</t>
  </si>
  <si>
    <t>C68282025</t>
  </si>
  <si>
    <t>C68292025</t>
  </si>
  <si>
    <t>C68302025</t>
  </si>
  <si>
    <t>C68312025</t>
  </si>
  <si>
    <t>C68322025</t>
  </si>
  <si>
    <t>C68332025</t>
  </si>
  <si>
    <t>C68342025</t>
  </si>
  <si>
    <t>C68352025</t>
  </si>
  <si>
    <t>OTRO: Realizar la suscripción por un año con la calificadora de riesgos AM BEST para consultar el reporte "Best's Special Reports", para contar con las publicaciones más recientes de esta entidad y poder actualizar las probabilidades de incumplimiento  según lo establecido en el numeral 2.1.2.2.4 del Capítulo II   del Título IV de la Parte II   de la Circular Básica Jurídica (CBJ) relacionado con la determinación del componente de riesgo  de  activo correspondiente a  las cuentas por  cobrar con reaseguradores y   el activo de las contingencias a cargo de reaseguradores.</t>
  </si>
  <si>
    <t>PRESTACIÓN DE SERVICIOS: Prestación de servicios para  la realización de estudios de confiabilidad para conocimiento del cliente de todas entidades, Cooperativas, financieras y demás que deseen aplicar libranzas o descuentos a la nómina de pensionados, donde se garantice la validación de la información corporativa, se verifique la documentación aportada, se compruebe el entorno de cada operador; generando informe con concepto final; para que POSITIVA pueda definir la asignación o renovación de código de descuento al operador solicitante.</t>
  </si>
  <si>
    <t>PRESTACIÓN DE SERVICIOS: EL CONTRATISTA, se compromete con POSITIVA a realizar investigación de Convivencia y de Dependencia económica por medio de visitas domiciliarias, entrevistas, análisis de documentos, entre otros, los cuales se detallan en un informe.</t>
  </si>
  <si>
    <t>PRESTACIÓN DE SERVICIOS: Prestación de servicios para la atención, gestión, seguimiento y control a las peticiones, quejas, reclamos, requerimientos jurídicos y tutelas relacionados con los siniestros de los productos comercializados por la compañía</t>
  </si>
  <si>
    <t>PRESTACIÓN DE SERVICIOS: Prestación de Servicios profesionales para el diseño, desarrollo y virtualización de contenidos educativos, capacitación y acompañamiento a las personas inscritas que atienden la población asegurada para la atención integral de siniestros</t>
  </si>
  <si>
    <t xml:space="preserve">PRESTACIÓN DE SERVICIOS: EL CONTRATISTA se obliga a favor de Positiva Compañía de Seguros S.A. a prestar servicios profesionales, brindando asesoría, apoyo y acompañamiento en los tramites precontractuales, contractuales y postcontractuales de los procesos a realizar por la Compañía al grupo de servicios definidos por la Vicepresidencia Técnica y la Gerencia Médica, referentes a la red de prestadores de servicios de salud en el subproceso de Planeación del Modelo de atención integral del siniestro, e identificación de desviaciones durante el mismo, con el fin de asistir en el diseño, la gestión y la implementación de acciones correctivas y  oportunidades de mejora.  </t>
  </si>
  <si>
    <t>PRESTACIÓN DE SERVICIOS DE SALUD: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t>
  </si>
  <si>
    <t>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t>
  </si>
  <si>
    <t>PRESTACIÓN DE SERVICIOS: Prestacion de servicios de asistencia en viaje internacional integral, que se requiran para atender los asegurados de la administra dora de riesgos laborales, accidentes personales, Pólizas estudiantiles,vida grupo, vida individual y los demás ramoscomercializadospor la compañía.</t>
  </si>
  <si>
    <t>PRESTACIÓN DE SERVICIOS:El CONTRATISTA se obliga con POSITIVA a Prestar el servicio de hospedaje y alimentación a los asegurados en los diferentes ramos de la compañía, Administración de Riesgos laborales (ARL -por causa exclusiva de un accidente de trabajo, una enfermedad profesional), Accidentes Personales (AP Educativo Generación Positiva, AP Colectivos, AP Corto Plazo, AP Individual) y demás Ramos de Seguros autorizados de POSITIVA COMPAÑIA DE SEGUROS S.A. Para tal efecto, POSITIVA se compromete a pagarle al CONTRATISTA el valor de los servicios prestados en caso de la atención de Servicios de Hospedaje y Servicio de alimentación</t>
  </si>
  <si>
    <t>PRESTACIÓN DE SERVICIOS DE SALUD:EL CONTRATISTA se obliga con POSITIVA a la PRESTACIÓN DE SERVICIOS DE TECNOLOGÍAS DE SALUD PARA LOS ASEGURADOS Y/O AFILIADOS A POSITIVA, QUE REQUIERAN DE SUMINISTRO Y DISTRIBUCIÓN DEL MATERIAL DE OSTEOSINTESÍS EN LOS DIFERENTES RAMOS DE POSITIVA COMPAÑÍA DE SEGUROS S.A.</t>
  </si>
  <si>
    <t>PRESTACIÓN DE SERVICIOS DE SALUD: Prestar los servicios a nivel nacional de dispensación, suministro, distribución y control de medicamentos, dispositivos, insumos médicos y productos complementarios en salud a los asegurados en los diferentes ramos habilitados de Positiva Compañía de Seguros S.A</t>
  </si>
  <si>
    <t>PRESTACIÓN DE SERVICIOS: El contratista se obliga con positiva a la prestación de los servicios técnicos y especializados para las actividades de medicina laboral y evaluación de forma integral de todos los siniestros avisados a la compañía, enfocados en la comprobación de derechos que le asisten a los asegurados de positiva compañía de seguros s.a., para el ramo de riesgos laborales.</t>
  </si>
  <si>
    <t>PRESTACION DE SERVICIOS: Prestar los servicios de atención, seguimiento y control de las prestaciones asistenciales y económicas de los siniestros para los diferentes ramos y productos comercializados por positiva.</t>
  </si>
  <si>
    <t>PRESTACIÓN DE SERVICIOS: EL CONTRATISTA se obliga con POSITIVA COMPAÑÍA DE SEGUROS S.A. a prestarle los servicios especializados de interventoría técnica, jurídica, financiera y administrativa a los contratos de la operación logistica de autorizaciones y la reauditoría en prestaciones asistenciales y económicas que se contemplan para la atención integral del siniestro durante las fases pre, durante y post atención de los siniestros de los diferentes productos comercializados por la compañía.</t>
  </si>
  <si>
    <t>PRESTACIÓN DE SERVICIOS: PRESTAR SERVICIOS DE INVESTIGACIÓN, VERIFICACIÓN Y DEMÁS TRÁMITES QUE SE REQUIERAN PARA LA VALIDACIÓN DE DERECHOS DE LOS PRESUNTOS BENEFICIARIOS Y/U ORIGEN DE LOS EVENTOS REPORTADOS A LA COMPAÑÍA, PARA TODOS LOS AMPAROS Y RAMOS COMERCIALIZADOS POR POSITIVA</t>
  </si>
  <si>
    <t>PRESTACIÓN DE SERVICIOS: PRESTAR EL SERVICIO DE SUMINISTRO DE TIQUETES AÉREOS NACIONALES, TRANSPORTE TERRESTRE, SERVICIO DE ALOJAMIENTO Y ALIMENTACIÓN ASI COMO LA COORDINACIÓN Y SEGUIMIENTO DE ESTOS SERVICIOS PARA LOS ASEGURADOS DE POSITIVA Y SUS ACOMPAÑANTES CUANDO APLIQUE Y QUE REQUIERAN ATENCIÓN DE LOS SINIESTROS DE</t>
  </si>
  <si>
    <t>PRESTACIÓN DE SERVICIOS: Prestación de servicios de suministro transporte terrestre especial no urgente, giros y seguimiento de estos servicios para los asegurados de POSITIVA y sus acompañantes cuando aplique a nivel nacional.</t>
  </si>
  <si>
    <t>PRESTACIÓN DE SERVICIOS: El contratista. Se compromete para con POSITIVA COMPAÑÍA DE SEGUROS S.A., a la presentación de sevicios logistica especializada para los asegurados de Positiva Copañia de seguros S.A.</t>
  </si>
  <si>
    <t>PRESTACIÓN DE SERVICIOS DE SALUD: Prestar el servicio de suministro y distribución de ortésis, prótesis, línea blanda, movilidad y ayudas técnicas a los a los asegurados en los diferentes ramos de POSITIVA COMPAÑIA DE SEGUROS S.A</t>
  </si>
  <si>
    <t>PRESTACIÓN DE SERVICIOS DE SALUD: Prestar el servicio de suministro y distribución de ortésis, prótesis, línea blanda, movilidad y ayudas técnicas a los a los asegurados en los diferentes ramos de POSITIVA COMPAÑIA DE SEGUROS S.A.</t>
  </si>
  <si>
    <t>Invitación de Méritos</t>
  </si>
  <si>
    <t>CargoAReserva</t>
  </si>
  <si>
    <t>VICEPRESIDENCIA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</si>
</sst>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 #,##0\ _€_-;\-* #,##0\ _€_-;_-* &quot;-&quot;??\ _€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0"/>
      <color theme="0"/>
      <name val="Aptos Narrow"/>
      <family val="2"/>
      <scheme val="minor"/>
    </font>
    <font>
      <b/>
      <sz val="11"/>
      <color theme="1"/>
      <name val="Arial"/>
      <family val="2"/>
    </font>
    <font>
      <b/>
      <sz val="11"/>
      <color rgb="FFFF0000"/>
      <name val="Aptos Narrow"/>
      <family val="2"/>
      <scheme val="minor"/>
    </font>
    <font>
      <b/>
      <sz val="10"/>
      <name val="Aptos Narrow"/>
      <family val="2"/>
      <scheme val="minor"/>
    </font>
    <font>
      <sz val="10"/>
      <color theme="1"/>
      <name val="Aptos Narrow"/>
      <family val="2"/>
      <scheme val="minor"/>
    </font>
    <font>
      <b/>
      <sz val="14"/>
      <color theme="1" tint="4.9989318521683403E-2"/>
      <name val="Calibri"/>
      <family val="2"/>
    </font>
    <font>
      <b/>
      <sz val="14"/>
      <color indexed="8"/>
      <name val="Calibri"/>
      <family val="2"/>
    </font>
    <font>
      <b/>
      <sz val="14"/>
      <color theme="1" tint="4.9989318521683403E-2"/>
      <name val="Aptos Narrow"/>
      <family val="2"/>
      <scheme val="minor"/>
    </font>
    <font>
      <b/>
      <sz val="11"/>
      <color theme="1" tint="4.9989318521683403E-2"/>
      <name val="Aptos Narrow"/>
      <family val="2"/>
      <scheme val="minor"/>
    </font>
    <font>
      <sz val="8"/>
      <name val="Aptos Narrow"/>
      <family val="2"/>
      <scheme val="minor"/>
    </font>
  </fonts>
  <fills count="9">
    <fill>
      <patternFill patternType="none"/>
    </fill>
    <fill>
      <patternFill patternType="gray125"/>
    </fill>
    <fill>
      <patternFill patternType="solid">
        <fgColor theme="4"/>
      </patternFill>
    </fill>
    <fill>
      <patternFill patternType="solid">
        <fgColor rgb="FFFF9D0D"/>
        <bgColor indexed="64"/>
      </patternFill>
    </fill>
    <fill>
      <patternFill patternType="solid">
        <fgColor theme="0"/>
        <bgColor indexed="64"/>
      </patternFill>
    </fill>
    <fill>
      <patternFill patternType="solid">
        <fgColor rgb="FFFBFBFB"/>
        <bgColor indexed="64"/>
      </patternFill>
    </fill>
    <fill>
      <patternFill patternType="solid">
        <fgColor rgb="FFDAEEF3"/>
        <bgColor indexed="64"/>
      </patternFill>
    </fill>
    <fill>
      <patternFill patternType="solid">
        <fgColor rgb="FFFFFF00"/>
        <bgColor indexed="64"/>
      </patternFill>
    </fill>
    <fill>
      <patternFill patternType="solid">
        <fgColor theme="9"/>
        <bgColor indexed="64"/>
      </patternFill>
    </fill>
  </fills>
  <borders count="18">
    <border>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rgb="FFE26B0A"/>
      </right>
      <top style="thin">
        <color theme="0"/>
      </top>
      <bottom style="thin">
        <color theme="0"/>
      </bottom>
      <diagonal/>
    </border>
    <border>
      <left style="thin">
        <color rgb="FFE26B0A"/>
      </left>
      <right/>
      <top style="thin">
        <color rgb="FFE26B0A"/>
      </top>
      <bottom style="thin">
        <color rgb="FFE26B0A"/>
      </bottom>
      <diagonal/>
    </border>
    <border>
      <left/>
      <right/>
      <top style="thin">
        <color rgb="FFE26B0A"/>
      </top>
      <bottom style="thin">
        <color rgb="FFE26B0A"/>
      </bottom>
      <diagonal/>
    </border>
    <border>
      <left/>
      <right style="thin">
        <color theme="0"/>
      </right>
      <top style="thin">
        <color rgb="FFE26B0A"/>
      </top>
      <bottom style="thin">
        <color rgb="FFE26B0A"/>
      </bottom>
      <diagonal/>
    </border>
    <border>
      <left style="thin">
        <color theme="0"/>
      </left>
      <right/>
      <top style="thin">
        <color theme="0"/>
      </top>
      <bottom style="thin">
        <color theme="0"/>
      </bottom>
      <diagonal/>
    </border>
    <border>
      <left style="thin">
        <color rgb="FFFF9D0D"/>
      </left>
      <right/>
      <top style="thin">
        <color rgb="FFFF9D0D"/>
      </top>
      <bottom style="thin">
        <color rgb="FFFF9D0D"/>
      </bottom>
      <diagonal/>
    </border>
    <border>
      <left style="thin">
        <color rgb="FFFF9D0D"/>
      </left>
      <right style="thin">
        <color rgb="FFFF9D0D"/>
      </right>
      <top style="thin">
        <color rgb="FFFF9D0D"/>
      </top>
      <bottom style="thin">
        <color rgb="FFFF9D0D"/>
      </bottom>
      <diagonal/>
    </border>
    <border>
      <left style="thin">
        <color rgb="FFFF9D0D"/>
      </left>
      <right/>
      <top/>
      <bottom style="thin">
        <color rgb="FFFF9D0D"/>
      </bottom>
      <diagonal/>
    </border>
    <border>
      <left style="thin">
        <color theme="0"/>
      </left>
      <right/>
      <top style="thin">
        <color theme="0"/>
      </top>
      <bottom/>
      <diagonal/>
    </border>
    <border>
      <left style="thin">
        <color rgb="FFE26B0A"/>
      </left>
      <right style="thin">
        <color rgb="FFE26B0A"/>
      </right>
      <top style="thin">
        <color rgb="FFE26B0A"/>
      </top>
      <bottom style="thin">
        <color rgb="FFE26B0A"/>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164" fontId="1" fillId="0" borderId="0" applyFont="0" applyFill="0" applyBorder="0" applyAlignment="0" applyProtection="0"/>
  </cellStyleXfs>
  <cellXfs count="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5" fillId="0" borderId="10" xfId="0" applyFont="1" applyBorder="1" applyAlignment="1">
      <alignment horizontal="left" vertical="center"/>
    </xf>
    <xf numFmtId="0" fontId="0" fillId="0" borderId="10" xfId="0" applyBorder="1"/>
    <xf numFmtId="0" fontId="6" fillId="0" borderId="0" xfId="0" applyFont="1" applyAlignment="1">
      <alignment horizontal="right"/>
    </xf>
    <xf numFmtId="0" fontId="0" fillId="4" borderId="13" xfId="0" applyFill="1" applyBorder="1" applyAlignment="1">
      <alignment horizontal="center"/>
    </xf>
    <xf numFmtId="0" fontId="5" fillId="0" borderId="2" xfId="0" applyFont="1" applyBorder="1" applyAlignment="1">
      <alignment horizontal="left" vertical="center"/>
    </xf>
    <xf numFmtId="0" fontId="0" fillId="0" borderId="14" xfId="0" applyBorder="1"/>
    <xf numFmtId="0" fontId="7" fillId="3" borderId="1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0" fillId="0" borderId="0" xfId="0" applyAlignment="1">
      <alignment wrapText="1"/>
    </xf>
    <xf numFmtId="0" fontId="8" fillId="4" borderId="15" xfId="0" applyFont="1" applyFill="1" applyBorder="1" applyAlignment="1">
      <alignment horizontal="left" vertical="center" wrapText="1"/>
    </xf>
    <xf numFmtId="0" fontId="2" fillId="5" borderId="15" xfId="0" applyFont="1" applyFill="1" applyBorder="1"/>
    <xf numFmtId="165" fontId="8" fillId="6" borderId="15" xfId="2" applyNumberFormat="1" applyFont="1" applyFill="1" applyBorder="1" applyAlignment="1" applyProtection="1">
      <alignment horizontal="right" vertical="center"/>
    </xf>
    <xf numFmtId="0" fontId="8" fillId="4" borderId="15" xfId="0" applyFont="1" applyFill="1" applyBorder="1" applyAlignment="1">
      <alignment horizontal="left" vertical="center" wrapText="1" indent="5"/>
    </xf>
    <xf numFmtId="0" fontId="0" fillId="7" borderId="2" xfId="0" applyFill="1" applyBorder="1"/>
    <xf numFmtId="0" fontId="0" fillId="7" borderId="0" xfId="0" applyFill="1"/>
    <xf numFmtId="0" fontId="9" fillId="8" borderId="16" xfId="1" applyFont="1" applyFill="1" applyBorder="1" applyAlignment="1">
      <alignment horizontal="center" vertical="center" wrapText="1"/>
    </xf>
    <xf numFmtId="0" fontId="10" fillId="8" borderId="17" xfId="1" applyFont="1" applyFill="1" applyBorder="1" applyAlignment="1">
      <alignment horizontal="center" vertical="center" wrapText="1"/>
    </xf>
    <xf numFmtId="0" fontId="11" fillId="8" borderId="17" xfId="1" applyFont="1" applyFill="1" applyBorder="1" applyAlignment="1">
      <alignment horizontal="center" vertical="center" wrapText="1"/>
    </xf>
    <xf numFmtId="0" fontId="9" fillId="8" borderId="17" xfId="1"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vertical="center"/>
    </xf>
    <xf numFmtId="0" fontId="12" fillId="2" borderId="17" xfId="1" applyFont="1" applyBorder="1" applyAlignment="1">
      <alignment horizontal="center" vertical="center"/>
    </xf>
    <xf numFmtId="0" fontId="12" fillId="2" borderId="17" xfId="1" applyFont="1" applyBorder="1" applyAlignment="1">
      <alignment horizontal="center" vertical="center" wrapText="1"/>
    </xf>
    <xf numFmtId="14" fontId="12" fillId="2" borderId="17" xfId="1" applyNumberFormat="1" applyFont="1" applyBorder="1" applyAlignment="1">
      <alignment horizontal="center" vertical="center" wrapText="1"/>
    </xf>
    <xf numFmtId="2" fontId="12" fillId="2" borderId="17" xfId="1" applyNumberFormat="1" applyFont="1" applyBorder="1" applyAlignment="1">
      <alignment horizontal="center"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4" borderId="11" xfId="0" applyFill="1" applyBorder="1" applyAlignment="1">
      <alignment vertical="center" wrapText="1"/>
    </xf>
    <xf numFmtId="0" fontId="2" fillId="5" borderId="15" xfId="0" applyFont="1" applyFill="1" applyBorder="1" applyAlignment="1">
      <alignment vertical="center" wrapText="1"/>
    </xf>
    <xf numFmtId="0" fontId="0" fillId="0" borderId="0" xfId="0" applyAlignment="1">
      <alignment vertical="center" wrapText="1"/>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14" fontId="0" fillId="0" borderId="1" xfId="0" applyNumberFormat="1" applyBorder="1"/>
    <xf numFmtId="14" fontId="0" fillId="0" borderId="2" xfId="0" applyNumberFormat="1" applyBorder="1"/>
    <xf numFmtId="14" fontId="7" fillId="3" borderId="15" xfId="0" applyNumberFormat="1" applyFont="1" applyFill="1" applyBorder="1" applyAlignment="1">
      <alignment horizontal="left" vertical="center" wrapText="1"/>
    </xf>
    <xf numFmtId="14" fontId="2" fillId="5" borderId="15" xfId="0" applyNumberFormat="1" applyFont="1" applyFill="1" applyBorder="1"/>
    <xf numFmtId="14" fontId="0" fillId="0" borderId="0" xfId="0" applyNumberFormat="1"/>
    <xf numFmtId="14" fontId="0" fillId="0" borderId="3" xfId="0" applyNumberFormat="1" applyBorder="1"/>
    <xf numFmtId="14" fontId="0" fillId="4" borderId="12" xfId="0" applyNumberFormat="1" applyFill="1" applyBorder="1"/>
    <xf numFmtId="1" fontId="0" fillId="0" borderId="1" xfId="0" applyNumberFormat="1" applyBorder="1"/>
    <xf numFmtId="1" fontId="0" fillId="0" borderId="2" xfId="0" applyNumberFormat="1" applyBorder="1"/>
    <xf numFmtId="1" fontId="7" fillId="3" borderId="15" xfId="0" applyNumberFormat="1" applyFont="1" applyFill="1" applyBorder="1" applyAlignment="1">
      <alignment horizontal="left" vertical="center" wrapText="1"/>
    </xf>
    <xf numFmtId="1" fontId="12" fillId="2" borderId="17" xfId="1" applyNumberFormat="1" applyFont="1" applyBorder="1" applyAlignment="1">
      <alignment horizontal="center" vertical="center" wrapText="1"/>
    </xf>
    <xf numFmtId="1" fontId="0" fillId="0" borderId="0" xfId="0" applyNumberFormat="1"/>
  </cellXfs>
  <cellStyles count="3">
    <cellStyle name="Énfasis1" xfId="1" builtinId="29"/>
    <cellStyle name="Millares 2" xfId="2" xr:uid="{BFC9D5C9-4A04-4E98-9E11-1D29C78F4B22}"/>
    <cellStyle name="Normal" xfId="0" builtinId="0"/>
  </cellStyles>
  <dxfs count="0"/>
  <tableStyles count="1" defaultTableStyle="TableStyleMedium2" defaultPivotStyle="PivotStyleLight16">
    <tableStyle name="Invisible" pivot="0" table="0" count="0" xr9:uid="{3E746EA9-2DB2-47DC-B9DF-841D17B5DFF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5" name="FPMExcelClientSheetOptions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6" name="ConnectionDescriptorsInfotb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7" name="MultipleReportManagerInfotb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0</xdr:col>
          <xdr:colOff>0</xdr:colOff>
          <xdr:row>18</xdr:row>
          <xdr:rowOff>0</xdr:rowOff>
        </xdr:to>
        <xdr:sp macro="" textlink="">
          <xdr:nvSpPr>
            <xdr:cNvPr id="1028" name="AnalyzerDynReport000tb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206375</xdr:colOff>
      <xdr:row>15</xdr:row>
      <xdr:rowOff>184150</xdr:rowOff>
    </xdr:from>
    <xdr:ext cx="1967351" cy="539750"/>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15950" y="374650"/>
          <a:ext cx="1967351" cy="539750"/>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0</xdr:colOff>
          <xdr:row>14</xdr:row>
          <xdr:rowOff>0</xdr:rowOff>
        </xdr:to>
        <xdr:sp macro="" textlink="">
          <xdr:nvSpPr>
            <xdr:cNvPr id="1029" name="AnalyzerDynReport001tb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COLAS\AppData\Local\Microsoft\Windows\INetCache\Content.Outlook\TDT7HS3T\PAA%202025%20VT_23ene25.xlsb" TargetMode="External"/><Relationship Id="rId1" Type="http://schemas.openxmlformats.org/officeDocument/2006/relationships/externalLinkPath" Target="file:///C:\Users\NICOLAS\AppData\Local\Microsoft\Windows\INetCache\Content.Outlook\TDT7HS3T\PAA%202025%20VT_23ene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2025"/>
      <sheetName val="Instrucciones"/>
      <sheetName val="2025 (2)"/>
      <sheetName val="2025 (3)"/>
    </sheetNames>
    <sheetDataSet>
      <sheetData sheetId="0">
        <row r="20">
          <cell r="J20" t="str">
            <v>GastosAdministrativos</v>
          </cell>
        </row>
        <row r="21">
          <cell r="J21" t="str">
            <v>BeneficiosEmpleados</v>
          </cell>
        </row>
        <row r="22">
          <cell r="J22" t="str">
            <v>CargoAReserva</v>
          </cell>
        </row>
        <row r="23">
          <cell r="J23" t="str">
            <v>PromociónyPrevención</v>
          </cell>
        </row>
        <row r="24">
          <cell r="J24" t="str">
            <v>OtrosIngresosyGastosReaseguro</v>
          </cell>
        </row>
        <row r="25">
          <cell r="J25" t="str">
            <v>OtrosIngresosYEgresos</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image" Target="../media/image4.emf"/><Relationship Id="rId2" Type="http://schemas.openxmlformats.org/officeDocument/2006/relationships/drawing" Target="../drawings/drawing1.xml"/><Relationship Id="rId1" Type="http://schemas.openxmlformats.org/officeDocument/2006/relationships/customProperty" Target="../customProperty1.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EC838-7931-4A41-9C2D-4D6B3706B73E}">
  <sheetPr codeName="Hoja4"/>
  <dimension ref="A1:AG953"/>
  <sheetViews>
    <sheetView tabSelected="1" topLeftCell="G15" zoomScale="60" zoomScaleNormal="60" workbookViewId="0">
      <selection activeCell="L24" sqref="L24"/>
    </sheetView>
  </sheetViews>
  <sheetFormatPr baseColWidth="10" defaultRowHeight="15" outlineLevelRow="1" outlineLevelCol="1" x14ac:dyDescent="0.25"/>
  <cols>
    <col min="1" max="2" width="11.42578125" hidden="1" customWidth="1" outlineLevel="1"/>
    <col min="3" max="3" width="29.5703125" hidden="1" customWidth="1" outlineLevel="1"/>
    <col min="4" max="4" width="22.7109375" hidden="1" customWidth="1" outlineLevel="1"/>
    <col min="5" max="5" width="15.85546875" hidden="1" customWidth="1" outlineLevel="1"/>
    <col min="6" max="6" width="22.42578125" hidden="1" customWidth="1" outlineLevel="1"/>
    <col min="7" max="7" width="6.140625" style="2" customWidth="1" collapsed="1"/>
    <col min="8" max="8" width="14.85546875" hidden="1" customWidth="1"/>
    <col min="9" max="9" width="22.7109375" hidden="1" customWidth="1"/>
    <col min="10" max="10" width="14.85546875" hidden="1" customWidth="1"/>
    <col min="11" max="11" width="17.85546875" customWidth="1"/>
    <col min="12" max="12" width="24.140625" bestFit="1" customWidth="1"/>
    <col min="13" max="13" width="20.28515625" customWidth="1"/>
    <col min="14" max="14" width="57.28515625" style="36" customWidth="1"/>
    <col min="15" max="15" width="35.5703125" style="44" customWidth="1"/>
    <col min="16" max="16" width="31.28515625" customWidth="1"/>
    <col min="17" max="17" width="14.85546875" style="44" bestFit="1" customWidth="1"/>
    <col min="18" max="18" width="21.28515625" style="51" customWidth="1"/>
    <col min="19" max="19" width="20.5703125" customWidth="1"/>
    <col min="20" max="20" width="30.5703125" customWidth="1"/>
    <col min="21" max="22" width="18.42578125" bestFit="1" customWidth="1"/>
    <col min="23" max="23" width="23.85546875" customWidth="1"/>
    <col min="24" max="24" width="24.28515625" customWidth="1"/>
    <col min="25" max="25" width="19.5703125" customWidth="1"/>
    <col min="26" max="26" width="29" customWidth="1"/>
    <col min="27" max="27" width="18.5703125" customWidth="1"/>
    <col min="28" max="28" width="29" customWidth="1"/>
  </cols>
  <sheetData>
    <row r="1" spans="1:28" hidden="1" outlineLevel="1" x14ac:dyDescent="0.25">
      <c r="A1" t="e">
        <f ca="1" xml:space="preserve"> _xll.EPMOlapMemberO("[COMPARATIVO].[].[PPTO]","","PPTO - PRESUPUESTO","","000;001")</f>
        <v>#NAME?</v>
      </c>
      <c r="B1" s="1"/>
      <c r="C1" s="1"/>
      <c r="D1" s="1"/>
      <c r="E1" s="1"/>
      <c r="F1" s="1"/>
      <c r="H1" s="1"/>
      <c r="I1" s="1"/>
      <c r="J1" s="1"/>
      <c r="K1" s="1"/>
      <c r="L1" s="3"/>
      <c r="M1" s="3"/>
      <c r="N1" s="32"/>
      <c r="O1" s="45"/>
      <c r="P1" s="3"/>
      <c r="Q1" s="40"/>
      <c r="R1" s="47"/>
    </row>
    <row r="2" spans="1:28" hidden="1" outlineLevel="1" x14ac:dyDescent="0.25">
      <c r="A2" t="e">
        <f ca="1" xml:space="preserve"> _xll.EPMOlapMemberO("[DATASOURCE].[PARENTH1].[DS_IN]","","DS_IN - Datos Inputados","","000;001")</f>
        <v>#NAME?</v>
      </c>
      <c r="B2" s="1"/>
      <c r="C2" s="1"/>
      <c r="D2" s="1"/>
      <c r="E2" s="1"/>
      <c r="F2" s="1"/>
      <c r="H2" s="1"/>
      <c r="I2" s="1"/>
      <c r="J2" s="1"/>
      <c r="K2" s="1"/>
      <c r="L2" s="3"/>
      <c r="M2" s="3"/>
      <c r="N2" s="32"/>
      <c r="O2" s="45"/>
      <c r="P2" s="3"/>
      <c r="Q2" s="40"/>
      <c r="R2" s="47"/>
    </row>
    <row r="3" spans="1:28" hidden="1" outlineLevel="1" x14ac:dyDescent="0.25">
      <c r="A3" t="e">
        <f ca="1" xml:space="preserve"> _xll.EPMOlapMemberO("[MONEDA].[PARENTH1].[COP]","","COP - Pesos","","000;001")</f>
        <v>#NAME?</v>
      </c>
      <c r="B3" s="1"/>
      <c r="C3" s="1"/>
      <c r="D3" s="1"/>
      <c r="E3" s="1"/>
      <c r="F3" s="1"/>
      <c r="H3" s="1"/>
      <c r="I3" s="1"/>
      <c r="J3" s="1"/>
      <c r="K3" s="1"/>
      <c r="L3" s="3"/>
      <c r="M3" s="3"/>
      <c r="N3" s="32"/>
      <c r="O3" s="45"/>
      <c r="P3" s="3"/>
      <c r="Q3" s="40"/>
      <c r="R3" s="47"/>
    </row>
    <row r="4" spans="1:28" hidden="1" outlineLevel="1" x14ac:dyDescent="0.25">
      <c r="A4" t="e">
        <f ca="1" xml:space="preserve"> _xll.EPMOlapMemberO("[SOCIEDAD].[PARENTH1].[POS]","","POS - POS","","000;001")</f>
        <v>#NAME?</v>
      </c>
      <c r="B4" s="1"/>
      <c r="C4" s="1"/>
      <c r="D4" s="1"/>
      <c r="E4" s="1"/>
      <c r="F4" s="1"/>
      <c r="H4" s="1"/>
      <c r="I4" s="1"/>
      <c r="J4" s="1"/>
      <c r="K4" s="1"/>
      <c r="L4" s="3"/>
      <c r="M4" s="3"/>
      <c r="N4" s="32"/>
      <c r="O4" s="45"/>
      <c r="P4" s="3"/>
      <c r="Q4" s="40"/>
      <c r="R4" s="47"/>
    </row>
    <row r="5" spans="1:28" hidden="1" outlineLevel="1" x14ac:dyDescent="0.25">
      <c r="A5" t="e">
        <f ca="1" xml:space="preserve"> _xll.EPMOlapMemberO("[VERSION].[].[VA]","","VA - VA","","000;001")</f>
        <v>#NAME?</v>
      </c>
      <c r="B5" s="1"/>
      <c r="C5" s="1"/>
      <c r="D5" s="1"/>
      <c r="E5" s="1"/>
      <c r="F5" s="1"/>
      <c r="H5" s="1"/>
      <c r="I5" s="1"/>
      <c r="J5" s="1"/>
      <c r="K5" s="1"/>
      <c r="L5" s="3"/>
      <c r="M5" s="3"/>
      <c r="N5" s="32"/>
      <c r="O5" s="45"/>
      <c r="P5" s="3"/>
      <c r="Q5" s="40"/>
      <c r="R5" s="47"/>
    </row>
    <row r="6" spans="1:28" hidden="1" outlineLevel="1" x14ac:dyDescent="0.25">
      <c r="A6" t="e">
        <f ca="1" xml:space="preserve"> _xll.EPMOlapMemberO("[MEASURES].[].[PERIODIC]","","Periodic","","000;001")</f>
        <v>#NAME?</v>
      </c>
      <c r="B6" s="1"/>
      <c r="C6" s="1"/>
      <c r="D6" s="1"/>
      <c r="E6" s="1"/>
      <c r="F6" s="1"/>
      <c r="H6" s="1"/>
      <c r="I6" s="1"/>
      <c r="J6" s="1"/>
      <c r="K6" s="1"/>
      <c r="L6" s="3"/>
      <c r="M6" s="3"/>
      <c r="N6" s="32"/>
      <c r="O6" s="45"/>
      <c r="P6" s="3"/>
      <c r="Q6" s="40"/>
      <c r="R6" s="47"/>
    </row>
    <row r="7" spans="1:28" hidden="1" outlineLevel="1" x14ac:dyDescent="0.25">
      <c r="B7" s="1"/>
      <c r="C7" s="1"/>
      <c r="D7" s="1"/>
      <c r="E7" s="1"/>
      <c r="F7" s="1"/>
      <c r="H7" s="1"/>
      <c r="I7" s="1"/>
      <c r="J7" s="1"/>
      <c r="K7" s="1"/>
      <c r="L7" s="3"/>
      <c r="M7" s="3"/>
      <c r="N7" s="32"/>
      <c r="O7" s="45"/>
      <c r="P7" s="3"/>
      <c r="Q7" s="40"/>
      <c r="R7" s="47"/>
    </row>
    <row r="8" spans="1:28" hidden="1" outlineLevel="1" x14ac:dyDescent="0.25">
      <c r="A8" s="1"/>
      <c r="B8" s="1"/>
      <c r="C8" s="1"/>
      <c r="D8" s="1"/>
      <c r="E8" s="1"/>
      <c r="F8" s="1"/>
      <c r="H8" s="1"/>
      <c r="I8" s="1"/>
      <c r="J8" s="1"/>
      <c r="K8" s="1"/>
      <c r="L8" s="3"/>
      <c r="M8" s="3"/>
      <c r="N8" s="32"/>
      <c r="O8" s="45"/>
      <c r="P8" s="3"/>
      <c r="Q8" s="40"/>
      <c r="R8" s="47"/>
    </row>
    <row r="9" spans="1:28" hidden="1" outlineLevel="1" x14ac:dyDescent="0.25">
      <c r="A9" s="1"/>
      <c r="B9" s="1"/>
      <c r="C9" s="1"/>
      <c r="D9" s="1"/>
      <c r="E9" s="1"/>
      <c r="F9" s="1"/>
      <c r="H9" s="1"/>
      <c r="I9" s="1"/>
      <c r="J9" s="1"/>
      <c r="K9" s="1"/>
      <c r="L9" s="3"/>
      <c r="M9" s="3"/>
      <c r="N9" s="32"/>
      <c r="O9" s="45"/>
      <c r="P9" s="3"/>
      <c r="Q9" s="40"/>
      <c r="R9" s="47"/>
    </row>
    <row r="10" spans="1:28" hidden="1" outlineLevel="1" x14ac:dyDescent="0.25">
      <c r="A10" s="1"/>
      <c r="B10" s="1"/>
      <c r="C10" s="1"/>
      <c r="D10" s="1"/>
      <c r="E10" s="1"/>
      <c r="F10" s="1"/>
      <c r="H10" s="1"/>
      <c r="I10" s="1"/>
      <c r="J10" s="1"/>
      <c r="K10" s="1"/>
      <c r="L10" s="3"/>
      <c r="M10" s="3"/>
      <c r="N10" s="32"/>
      <c r="O10" s="45"/>
      <c r="P10" s="3"/>
      <c r="Q10" s="40"/>
      <c r="R10" s="47"/>
    </row>
    <row r="11" spans="1:28" hidden="1" outlineLevel="1" x14ac:dyDescent="0.25">
      <c r="A11" s="1"/>
      <c r="B11" s="1"/>
      <c r="C11" s="1"/>
      <c r="D11" s="1"/>
      <c r="E11" s="1"/>
      <c r="F11" s="1"/>
      <c r="H11" s="1"/>
      <c r="I11" s="1"/>
      <c r="J11" s="1"/>
      <c r="K11" s="1"/>
      <c r="L11" s="3"/>
      <c r="M11" s="3"/>
      <c r="N11" s="32"/>
      <c r="O11" s="45"/>
      <c r="P11" s="3"/>
      <c r="Q11" s="40"/>
      <c r="R11" s="47"/>
    </row>
    <row r="12" spans="1:28" hidden="1" outlineLevel="1" x14ac:dyDescent="0.25">
      <c r="A12" s="1"/>
      <c r="B12" s="1"/>
      <c r="C12" s="1"/>
      <c r="D12" s="1"/>
      <c r="E12" s="1"/>
      <c r="F12" s="1"/>
      <c r="H12" s="1"/>
      <c r="I12" s="1"/>
      <c r="J12" s="1"/>
      <c r="K12" s="1"/>
      <c r="L12" s="3"/>
      <c r="M12" s="3"/>
      <c r="N12" s="32"/>
      <c r="O12" s="45"/>
      <c r="P12" s="3"/>
      <c r="Q12" s="40"/>
      <c r="R12" s="47"/>
    </row>
    <row r="13" spans="1:28" hidden="1" outlineLevel="1" x14ac:dyDescent="0.25">
      <c r="A13" s="1" t="e">
        <f ca="1">_xll.EPMDimensionOverride("000","CONTRATO","APROBACION_CONTRATO="&amp;A18)</f>
        <v>#NAME?</v>
      </c>
      <c r="B13" s="1"/>
      <c r="C13" s="1"/>
      <c r="D13" s="1"/>
      <c r="E13" s="1"/>
      <c r="F13" s="1"/>
      <c r="H13" s="1"/>
      <c r="I13" s="1"/>
      <c r="J13" s="1"/>
      <c r="K13" s="1"/>
      <c r="L13" s="3"/>
      <c r="M13" s="3"/>
      <c r="N13" s="32"/>
      <c r="O13" s="45"/>
      <c r="P13" s="3"/>
      <c r="Q13" s="40"/>
      <c r="R13" s="47"/>
    </row>
    <row r="14" spans="1:28" hidden="1" outlineLevel="1" x14ac:dyDescent="0.25">
      <c r="A14" s="1"/>
      <c r="B14" s="1"/>
      <c r="C14" s="1"/>
      <c r="D14" s="1"/>
      <c r="E14" s="1"/>
      <c r="F14" s="1"/>
      <c r="H14" s="1"/>
      <c r="I14" s="1"/>
      <c r="J14" s="1"/>
      <c r="K14" s="1"/>
      <c r="L14" s="3"/>
      <c r="M14" s="3"/>
      <c r="N14" s="32"/>
      <c r="O14" s="45"/>
      <c r="P14" s="3"/>
      <c r="Q14" s="40"/>
      <c r="R14" s="47"/>
    </row>
    <row r="15" spans="1:28" collapsed="1" x14ac:dyDescent="0.25">
      <c r="A15" s="1"/>
      <c r="B15" s="1"/>
      <c r="C15" s="1"/>
      <c r="D15" s="1"/>
      <c r="E15" s="1"/>
      <c r="F15" s="1"/>
      <c r="H15" s="1"/>
      <c r="I15" s="1"/>
      <c r="J15" s="1"/>
      <c r="K15" s="1"/>
      <c r="L15" s="2"/>
      <c r="M15" s="2"/>
      <c r="N15" s="33"/>
      <c r="O15" s="41"/>
      <c r="P15" s="2"/>
      <c r="Q15" s="41"/>
      <c r="R15" s="48"/>
      <c r="S15" s="2"/>
      <c r="T15" s="2"/>
      <c r="U15" s="2"/>
      <c r="V15" s="2"/>
      <c r="W15" s="2"/>
      <c r="X15" s="2"/>
      <c r="Y15" s="2"/>
      <c r="Z15" s="2"/>
      <c r="AA15" s="2"/>
      <c r="AB15" s="2"/>
    </row>
    <row r="16" spans="1:28" x14ac:dyDescent="0.25">
      <c r="A16" s="1"/>
      <c r="B16" s="1"/>
      <c r="C16" s="1"/>
      <c r="D16" s="1"/>
      <c r="E16" s="1"/>
      <c r="F16" s="1"/>
      <c r="H16" s="5"/>
      <c r="I16" s="5"/>
      <c r="J16" s="5"/>
      <c r="K16" s="2"/>
      <c r="L16" s="2"/>
      <c r="M16" s="2"/>
      <c r="N16" s="33"/>
      <c r="O16" s="41"/>
      <c r="P16" s="2"/>
      <c r="Q16" s="41"/>
      <c r="R16" s="48"/>
      <c r="S16" s="2"/>
      <c r="T16" s="2"/>
      <c r="U16" s="2"/>
      <c r="V16" s="2"/>
      <c r="W16" s="2"/>
      <c r="X16" s="2"/>
      <c r="Y16" s="2"/>
      <c r="Z16" s="2"/>
      <c r="AA16" s="2"/>
      <c r="AB16" s="2"/>
    </row>
    <row r="17" spans="1:33" x14ac:dyDescent="0.25">
      <c r="A17" s="1"/>
      <c r="B17" s="1"/>
      <c r="C17" s="1"/>
      <c r="D17" s="1"/>
      <c r="E17" s="1"/>
      <c r="F17" s="1"/>
      <c r="H17" s="1"/>
      <c r="I17" s="1"/>
      <c r="J17" s="1"/>
      <c r="K17" s="4"/>
      <c r="L17" s="2"/>
      <c r="M17" s="2"/>
      <c r="N17" s="33"/>
      <c r="O17" s="41"/>
      <c r="P17" s="2"/>
      <c r="Q17" s="41"/>
      <c r="R17" s="48"/>
      <c r="S17" s="2"/>
      <c r="T17" s="2"/>
      <c r="U17" s="2"/>
      <c r="V17" s="2"/>
      <c r="W17" s="2"/>
      <c r="X17" s="2"/>
      <c r="Y17" s="2"/>
      <c r="Z17" s="2"/>
      <c r="AA17" s="2"/>
      <c r="AB17" s="2"/>
    </row>
    <row r="18" spans="1:33" x14ac:dyDescent="0.25">
      <c r="A18" s="1" t="str">
        <f>RIGHT(O21,4)</f>
        <v>2025</v>
      </c>
      <c r="B18" s="1"/>
      <c r="C18" s="1"/>
      <c r="D18" s="1"/>
      <c r="E18" s="1"/>
      <c r="F18" s="1"/>
      <c r="H18" s="1"/>
      <c r="I18" s="1"/>
      <c r="J18" s="1"/>
      <c r="K18" s="4"/>
      <c r="L18" s="2"/>
      <c r="M18" s="2"/>
      <c r="N18" s="33"/>
      <c r="O18" s="41"/>
      <c r="P18" s="2"/>
      <c r="Q18" s="41"/>
      <c r="R18" s="48"/>
      <c r="S18" s="2"/>
      <c r="T18" s="2"/>
      <c r="U18" s="2"/>
      <c r="V18" s="2"/>
      <c r="W18" s="2"/>
      <c r="X18" s="2"/>
      <c r="Y18" s="2"/>
      <c r="Z18" s="2"/>
      <c r="AA18" s="2"/>
      <c r="AB18" s="2"/>
    </row>
    <row r="19" spans="1:33" x14ac:dyDescent="0.25">
      <c r="A19" s="1"/>
      <c r="B19" s="1"/>
      <c r="C19" s="1"/>
      <c r="D19" s="1"/>
      <c r="E19" s="1"/>
      <c r="F19" s="1"/>
      <c r="H19" s="1"/>
      <c r="I19" s="1"/>
      <c r="J19" s="1"/>
      <c r="K19" s="2"/>
      <c r="L19" s="2"/>
      <c r="M19" s="2"/>
      <c r="N19" s="33"/>
      <c r="O19" s="41"/>
      <c r="P19" s="2"/>
      <c r="Q19" s="41"/>
      <c r="R19" s="48"/>
      <c r="S19" s="2"/>
      <c r="T19" s="2"/>
      <c r="U19" s="2"/>
      <c r="V19" s="2"/>
      <c r="W19" s="2"/>
      <c r="X19" s="2"/>
      <c r="Y19" s="2"/>
      <c r="Z19" s="2"/>
      <c r="AA19" s="2"/>
      <c r="AB19" s="2"/>
    </row>
    <row r="20" spans="1:33" x14ac:dyDescent="0.25">
      <c r="A20" s="1"/>
      <c r="B20" s="1"/>
      <c r="C20" s="1"/>
      <c r="D20" s="1"/>
      <c r="E20" s="1"/>
      <c r="F20" s="1"/>
      <c r="H20" s="1"/>
      <c r="I20" s="1"/>
      <c r="J20" s="1"/>
      <c r="K20" s="4"/>
      <c r="L20" s="1"/>
      <c r="M20" s="6"/>
      <c r="N20" s="37" t="s">
        <v>0</v>
      </c>
      <c r="O20" s="38"/>
      <c r="P20" s="39"/>
      <c r="Q20" s="41"/>
      <c r="R20" s="48"/>
      <c r="S20" s="2"/>
      <c r="T20" s="2"/>
      <c r="U20" s="2"/>
      <c r="V20" s="2"/>
      <c r="W20" s="2"/>
      <c r="X20" s="2"/>
      <c r="Y20" s="2"/>
      <c r="Z20" s="2"/>
      <c r="AA20" s="2"/>
      <c r="AB20" s="2"/>
    </row>
    <row r="21" spans="1:33" x14ac:dyDescent="0.25">
      <c r="A21" t="e">
        <f ca="1">_xll.EPMContextMember(,"TIEMPO")</f>
        <v>#NAME?</v>
      </c>
      <c r="K21" s="7" t="s">
        <v>1</v>
      </c>
      <c r="L21" s="8"/>
      <c r="M21" s="9" t="s">
        <v>2</v>
      </c>
      <c r="N21" s="34" t="s">
        <v>3</v>
      </c>
      <c r="O21" s="46">
        <v>2025</v>
      </c>
      <c r="P21" s="10">
        <f>1</f>
        <v>1</v>
      </c>
      <c r="Q21" s="41"/>
      <c r="R21" s="48"/>
      <c r="S21" s="2"/>
      <c r="T21" s="2"/>
      <c r="U21" s="2"/>
      <c r="V21" s="2"/>
      <c r="W21" s="2"/>
      <c r="X21" s="2"/>
      <c r="Y21" s="2"/>
      <c r="Z21" s="2"/>
      <c r="AA21" s="2"/>
      <c r="AB21" s="2"/>
    </row>
    <row r="22" spans="1:33" x14ac:dyDescent="0.25">
      <c r="K22" s="11" t="s">
        <v>4</v>
      </c>
      <c r="L22" s="12"/>
      <c r="M22" s="2"/>
      <c r="N22" s="33"/>
      <c r="O22" s="41"/>
      <c r="P22" s="2"/>
      <c r="Q22" s="41"/>
      <c r="R22" s="48"/>
      <c r="S22" s="2"/>
      <c r="T22" s="2"/>
      <c r="U22" s="2"/>
      <c r="V22" s="2"/>
      <c r="W22" s="2"/>
      <c r="X22" s="2"/>
      <c r="Y22" s="2"/>
      <c r="Z22" s="2"/>
      <c r="AA22" s="2"/>
      <c r="AB22" s="2"/>
      <c r="AC22" s="2"/>
      <c r="AD22" s="2"/>
      <c r="AE22" s="2"/>
      <c r="AF22" s="2"/>
      <c r="AG22" s="2"/>
    </row>
    <row r="23" spans="1:33" x14ac:dyDescent="0.25">
      <c r="A23" t="e">
        <f ca="1">CONCATENATE(A21,".01")</f>
        <v>#NAME?</v>
      </c>
      <c r="K23" s="13" t="e">
        <f ca="1" xml:space="preserve"> _xll.EPMOlapMemberO("[Blank Member]","","","","000")</f>
        <v>#NAME?</v>
      </c>
      <c r="L23" s="13"/>
      <c r="M23" s="13"/>
      <c r="N23" s="13"/>
      <c r="O23" s="42"/>
      <c r="P23" s="13"/>
      <c r="Q23" s="42"/>
      <c r="R23" s="49"/>
      <c r="S23" s="13"/>
      <c r="T23" s="13"/>
      <c r="U23" s="13"/>
      <c r="V23" s="14" t="e">
        <f ca="1" xml:space="preserve"> _xll.EPMOlapMemberO("[TIEMPO].[PARENTH2].[2025]","","Año 2025","","000")</f>
        <v>#NAME?</v>
      </c>
    </row>
    <row r="24" spans="1:33" ht="40.5" customHeight="1" x14ac:dyDescent="0.25">
      <c r="K24" s="13" t="s">
        <v>5</v>
      </c>
      <c r="L24" s="13" t="s">
        <v>6</v>
      </c>
      <c r="M24" s="28" t="s">
        <v>1129</v>
      </c>
      <c r="N24" s="29" t="s">
        <v>1130</v>
      </c>
      <c r="O24" s="30" t="s">
        <v>1131</v>
      </c>
      <c r="P24" s="31" t="s">
        <v>1132</v>
      </c>
      <c r="Q24" s="30" t="s">
        <v>1133</v>
      </c>
      <c r="R24" s="50" t="s">
        <v>1134</v>
      </c>
      <c r="S24" s="29" t="s">
        <v>1135</v>
      </c>
      <c r="T24" s="29" t="s">
        <v>1136</v>
      </c>
      <c r="U24" s="29" t="s">
        <v>1137</v>
      </c>
      <c r="V24" s="29" t="s">
        <v>1138</v>
      </c>
      <c r="W24" s="29" t="s">
        <v>1139</v>
      </c>
      <c r="X24" s="29" t="s">
        <v>1140</v>
      </c>
      <c r="Y24" s="29" t="s">
        <v>1141</v>
      </c>
      <c r="Z24" s="22" t="s">
        <v>1122</v>
      </c>
      <c r="AA24" s="22" t="s">
        <v>1123</v>
      </c>
      <c r="AB24" s="23" t="s">
        <v>1124</v>
      </c>
      <c r="AC24" s="24" t="s">
        <v>1125</v>
      </c>
      <c r="AD24" s="24" t="s">
        <v>1126</v>
      </c>
      <c r="AE24" s="25" t="s">
        <v>1127</v>
      </c>
    </row>
    <row r="25" spans="1:33" s="15" customFormat="1" ht="111.75" customHeight="1" x14ac:dyDescent="0.25">
      <c r="A25" s="15" t="e">
        <f ca="1">_xll.EPMDimensionOverride("001","TIEMPO",A23)</f>
        <v>#NAME?</v>
      </c>
      <c r="G25" s="2"/>
      <c r="H25" s="14" t="s">
        <v>5</v>
      </c>
      <c r="I25" s="14" t="s">
        <v>6</v>
      </c>
      <c r="J25" s="14" t="s">
        <v>7</v>
      </c>
      <c r="K25" s="17" t="s">
        <v>8</v>
      </c>
      <c r="L25" s="17" t="s">
        <v>10</v>
      </c>
      <c r="M25" s="17" t="s">
        <v>13</v>
      </c>
      <c r="N25" s="35" t="s">
        <v>12</v>
      </c>
      <c r="O25" s="43" t="s">
        <v>14</v>
      </c>
      <c r="P25" t="str">
        <f>TEXT(MONTH(O25),"mmmm")</f>
        <v>enero</v>
      </c>
      <c r="Q25" s="43" t="s">
        <v>15</v>
      </c>
      <c r="R25" s="51">
        <f>(Q25-O25)/30</f>
        <v>12.133333333333333</v>
      </c>
      <c r="S25" s="17" t="s">
        <v>16</v>
      </c>
      <c r="T25" s="17" t="s">
        <v>11</v>
      </c>
      <c r="U25" s="18">
        <v>1873172605</v>
      </c>
      <c r="V25" s="18">
        <v>1873172605</v>
      </c>
      <c r="W25" s="18" t="s">
        <v>17</v>
      </c>
      <c r="X25" s="15" t="str">
        <f>IF(W25="SI","APROBADAS","NO APLICA")</f>
        <v>APROBADAS</v>
      </c>
      <c r="Y25" s="26" t="s">
        <v>1142</v>
      </c>
      <c r="Z25" s="26" t="s">
        <v>17</v>
      </c>
      <c r="AA25" s="26" t="s">
        <v>17</v>
      </c>
      <c r="AB25" s="27" t="s">
        <v>1128</v>
      </c>
      <c r="AC25" s="26" t="s">
        <v>17</v>
      </c>
      <c r="AD25" s="26" t="str">
        <f t="shared" ref="AD25" si="0">IF(AC25="SI","Pública clasificada","Pública")</f>
        <v>Pública clasificada</v>
      </c>
      <c r="AE25" s="26" t="e">
        <f t="shared" ref="AE25:AE87" ca="1" si="1">CONCATENATE(I26,"-","Tipo de información"," ",AD25,"-",N25)</f>
        <v>#NAME?</v>
      </c>
    </row>
    <row r="26" spans="1:33" ht="88.5" customHeight="1" x14ac:dyDescent="0.25">
      <c r="H26" s="16" t="e">
        <f ca="1" xml:space="preserve"> _xll.EPMOlapMemberO("[CONTRATO].[PARENTH1].[C55002025]","","C55002025","","000;001")</f>
        <v>#NAME?</v>
      </c>
      <c r="I26" s="16" t="e">
        <f ca="1" xml:space="preserve"> _xll.EPMOlapMemberO("[AREA].[PARENTH1].[10000000033003]","","Gcia. Logística","","000;001")</f>
        <v>#NAME?</v>
      </c>
      <c r="J26" s="16" t="e">
        <f ca="1" xml:space="preserve"> _xll.EPMOlapMemberO("[RUBRO].[PARENTH1].[5164350001]","","N-SERVICIO DE ASEO Y VIG - ARL","","000;001")</f>
        <v>#NAME?</v>
      </c>
      <c r="K26" s="17" t="s">
        <v>18</v>
      </c>
      <c r="L26" s="17" t="s">
        <v>10</v>
      </c>
      <c r="M26" s="17" t="s">
        <v>20</v>
      </c>
      <c r="N26" s="35" t="s">
        <v>19</v>
      </c>
      <c r="O26" s="43" t="s">
        <v>14</v>
      </c>
      <c r="P26" t="str">
        <f t="shared" ref="P26:P88" si="2">TEXT(MONTH(O26),"mmmm")</f>
        <v>enero</v>
      </c>
      <c r="Q26" s="43" t="s">
        <v>15</v>
      </c>
      <c r="R26" s="51">
        <f t="shared" ref="R26:R89" si="3">(Q26-O26)/30</f>
        <v>12.133333333333333</v>
      </c>
      <c r="S26" s="17" t="s">
        <v>16</v>
      </c>
      <c r="T26" s="17" t="s">
        <v>11</v>
      </c>
      <c r="U26" s="18">
        <v>1688401312</v>
      </c>
      <c r="V26" s="18">
        <v>1688401312</v>
      </c>
      <c r="W26" s="18" t="s">
        <v>17</v>
      </c>
      <c r="X26" s="15" t="str">
        <f t="shared" ref="X26:X88" si="4">IF(W26="SI","APROBADAS","NO APLICA")</f>
        <v>APROBADAS</v>
      </c>
      <c r="Y26" s="26" t="s">
        <v>1142</v>
      </c>
      <c r="Z26" s="26" t="s">
        <v>17</v>
      </c>
      <c r="AA26" s="26" t="s">
        <v>17</v>
      </c>
      <c r="AB26" s="27" t="s">
        <v>1128</v>
      </c>
      <c r="AC26" s="26" t="s">
        <v>17</v>
      </c>
      <c r="AD26" s="26" t="str">
        <f t="shared" ref="AD26" si="5">IF(AC26="SI","Pública clasificada","Pública")</f>
        <v>Pública clasificada</v>
      </c>
      <c r="AE26" s="26" t="e">
        <f>CONCATENATE(#REF!,"-","Tipo de información"," ",AD26,"-",N26)</f>
        <v>#REF!</v>
      </c>
    </row>
    <row r="27" spans="1:33" ht="240" x14ac:dyDescent="0.25">
      <c r="H27" s="16" t="e">
        <f ca="1" xml:space="preserve"> _xll.EPMOlapMemberO("[CONTRATO].[PARENTH1].[C65012025]","","C65012025","","000;001")</f>
        <v>#NAME?</v>
      </c>
      <c r="I27" s="16" t="e">
        <f ca="1" xml:space="preserve"> _xll.EPMOlapMemberO("[AREA].[PARENTH1].[10000000023010]","","Gcia. Actuaría","","000;001")</f>
        <v>#NAME?</v>
      </c>
      <c r="J27" s="16" t="e">
        <f ca="1" xml:space="preserve"> _xll.EPMOlapMemberO("[RUBRO].[PARENTH1].[5130200000]","","AVALUOS","","000;001")</f>
        <v>#NAME?</v>
      </c>
      <c r="K27" s="17" t="s">
        <v>22</v>
      </c>
      <c r="L27" s="17" t="s">
        <v>10</v>
      </c>
      <c r="M27" s="17" t="s">
        <v>24</v>
      </c>
      <c r="N27" s="35" t="s">
        <v>23</v>
      </c>
      <c r="O27" s="43" t="s">
        <v>14</v>
      </c>
      <c r="P27" t="str">
        <f t="shared" si="2"/>
        <v>enero</v>
      </c>
      <c r="Q27" s="43" t="s">
        <v>15</v>
      </c>
      <c r="R27" s="51">
        <f t="shared" si="3"/>
        <v>12.133333333333333</v>
      </c>
      <c r="S27" s="17" t="s">
        <v>21</v>
      </c>
      <c r="T27" s="17" t="s">
        <v>11</v>
      </c>
      <c r="U27" s="18">
        <v>169880927</v>
      </c>
      <c r="V27" s="18">
        <v>169880927</v>
      </c>
      <c r="W27" s="18" t="s">
        <v>25</v>
      </c>
      <c r="X27" s="15" t="str">
        <f t="shared" si="4"/>
        <v>NO APLICA</v>
      </c>
      <c r="Y27" s="26" t="s">
        <v>1142</v>
      </c>
      <c r="Z27" s="26" t="s">
        <v>17</v>
      </c>
      <c r="AA27" s="26" t="s">
        <v>17</v>
      </c>
      <c r="AB27" s="27" t="s">
        <v>1128</v>
      </c>
      <c r="AC27" s="26" t="s">
        <v>17</v>
      </c>
      <c r="AD27" s="26" t="str">
        <f t="shared" ref="AD27:AD89" si="6">IF(AC27="SI","Pública clasificada","Pública")</f>
        <v>Pública clasificada</v>
      </c>
      <c r="AE27" s="26" t="e">
        <f t="shared" ca="1" si="1"/>
        <v>#NAME?</v>
      </c>
    </row>
    <row r="28" spans="1:33" ht="270" x14ac:dyDescent="0.25">
      <c r="H28" s="16" t="e">
        <f ca="1" xml:space="preserve"> _xll.EPMOlapMemberO("[CONTRATO].[PARENTH1].[C55022025]","","C55022025","","000;001")</f>
        <v>#NAME?</v>
      </c>
      <c r="I28" s="16" t="e">
        <f ca="1" xml:space="preserve"> _xll.EPMOlapMemberO("[AREA].[PARENTH1].[10000000033003]","","Gcia. Logística","","000;001")</f>
        <v>#NAME?</v>
      </c>
      <c r="J28" s="16" t="e">
        <f ca="1" xml:space="preserve"> _xll.EPMOlapMemberO("[RUBRO].[PARENTH1].[5145050001]","","EQUIPO DE COMPUTO GER. ADMINISTRATIVA","","000;001")</f>
        <v>#NAME?</v>
      </c>
      <c r="K28" s="17" t="s">
        <v>27</v>
      </c>
      <c r="L28" s="17" t="s">
        <v>28</v>
      </c>
      <c r="M28" s="17" t="s">
        <v>30</v>
      </c>
      <c r="N28" s="35" t="s">
        <v>29</v>
      </c>
      <c r="O28" s="43" t="s">
        <v>31</v>
      </c>
      <c r="P28" t="str">
        <f t="shared" si="2"/>
        <v>enero</v>
      </c>
      <c r="Q28" s="43" t="s">
        <v>32</v>
      </c>
      <c r="R28" s="51">
        <f t="shared" si="3"/>
        <v>7.0333333333333332</v>
      </c>
      <c r="S28" s="17" t="s">
        <v>21</v>
      </c>
      <c r="T28" s="17" t="s">
        <v>11</v>
      </c>
      <c r="U28" s="18">
        <v>39963998713</v>
      </c>
      <c r="V28" s="18">
        <v>39963998713</v>
      </c>
      <c r="W28" s="18" t="s">
        <v>25</v>
      </c>
      <c r="X28" s="15" t="str">
        <f t="shared" si="4"/>
        <v>NO APLICA</v>
      </c>
      <c r="Y28" s="26" t="s">
        <v>1142</v>
      </c>
      <c r="Z28" s="26" t="s">
        <v>17</v>
      </c>
      <c r="AA28" s="26" t="s">
        <v>17</v>
      </c>
      <c r="AB28" s="27" t="s">
        <v>1128</v>
      </c>
      <c r="AC28" s="26" t="s">
        <v>17</v>
      </c>
      <c r="AD28" s="26" t="str">
        <f t="shared" si="6"/>
        <v>Pública clasificada</v>
      </c>
      <c r="AE28" s="26" t="e">
        <f t="shared" ca="1" si="1"/>
        <v>#NAME?</v>
      </c>
    </row>
    <row r="29" spans="1:33" ht="240" x14ac:dyDescent="0.25">
      <c r="H29" s="16" t="e">
        <f ca="1" xml:space="preserve"> _xll.EPMOlapMemberO("[CONTRATO].[PARENTH1].[C45012025]","","C45012025","","000;001")</f>
        <v>#NAME?</v>
      </c>
      <c r="I29" s="16" t="e">
        <f ca="1" xml:space="preserve"> _xll.EPMOlapMemberO("[AREA].[PARENTH1].[10000000020003]","","Gcia. Afiliaciones y","","000;001")</f>
        <v>#NAME?</v>
      </c>
      <c r="J29" s="16" t="e">
        <f ca="1" xml:space="preserve"> _xll.EPMOlapMemberO("[RUBRO].[PARENTH1].[5190300006]","","PROYECTO 5 PROCESAMIENTO DE INFORMACION - SYC","","000;001")</f>
        <v>#NAME?</v>
      </c>
      <c r="K29" s="17" t="s">
        <v>33</v>
      </c>
      <c r="L29" s="17" t="s">
        <v>10</v>
      </c>
      <c r="M29" s="17" t="s">
        <v>24</v>
      </c>
      <c r="N29" s="35" t="s">
        <v>34</v>
      </c>
      <c r="O29" s="43" t="s">
        <v>14</v>
      </c>
      <c r="P29" t="str">
        <f t="shared" si="2"/>
        <v>enero</v>
      </c>
      <c r="Q29" s="43" t="s">
        <v>15</v>
      </c>
      <c r="R29" s="51">
        <f t="shared" si="3"/>
        <v>12.133333333333333</v>
      </c>
      <c r="S29" s="17" t="s">
        <v>21</v>
      </c>
      <c r="T29" s="17" t="s">
        <v>11</v>
      </c>
      <c r="U29" s="18">
        <v>90945731</v>
      </c>
      <c r="V29" s="18">
        <v>90945731</v>
      </c>
      <c r="W29" s="18" t="s">
        <v>17</v>
      </c>
      <c r="X29" s="15" t="str">
        <f t="shared" si="4"/>
        <v>APROBADAS</v>
      </c>
      <c r="Y29" s="26" t="s">
        <v>1142</v>
      </c>
      <c r="Z29" s="26" t="s">
        <v>17</v>
      </c>
      <c r="AA29" s="26" t="s">
        <v>17</v>
      </c>
      <c r="AB29" s="27" t="s">
        <v>1128</v>
      </c>
      <c r="AC29" s="26" t="s">
        <v>17</v>
      </c>
      <c r="AD29" s="26" t="str">
        <f t="shared" si="6"/>
        <v>Pública clasificada</v>
      </c>
      <c r="AE29" s="26" t="e">
        <f t="shared" ca="1" si="1"/>
        <v>#NAME?</v>
      </c>
    </row>
    <row r="30" spans="1:33" ht="240" x14ac:dyDescent="0.25">
      <c r="H30" s="16" t="e">
        <f ca="1" xml:space="preserve"> _xll.EPMOlapMemberO("[CONTRATO].[PARENTH1].[C55032025]","","C55032025","","000;001")</f>
        <v>#NAME?</v>
      </c>
      <c r="I30" s="16" t="e">
        <f ca="1" xml:space="preserve"> _xll.EPMOlapMemberO("[AREA].[PARENTH1].[10000000033003]","","Gcia. Logística","","000;001")</f>
        <v>#NAME?</v>
      </c>
      <c r="J30" s="16" t="e">
        <f ca="1" xml:space="preserve"> _xll.EPMOlapMemberO("[RUBRO].[PARENTH1].[5145050001]","","EQUIPO DE COMPUTO GER. ADMINISTRATIVA","","000;001")</f>
        <v>#NAME?</v>
      </c>
      <c r="K30" s="17" t="s">
        <v>35</v>
      </c>
      <c r="L30" s="17" t="s">
        <v>10</v>
      </c>
      <c r="M30" s="17" t="s">
        <v>24</v>
      </c>
      <c r="N30" s="35" t="s">
        <v>36</v>
      </c>
      <c r="O30" s="43" t="s">
        <v>14</v>
      </c>
      <c r="P30" t="str">
        <f t="shared" si="2"/>
        <v>enero</v>
      </c>
      <c r="Q30" s="43" t="s">
        <v>15</v>
      </c>
      <c r="R30" s="51">
        <f t="shared" si="3"/>
        <v>12.133333333333333</v>
      </c>
      <c r="S30" s="17" t="s">
        <v>21</v>
      </c>
      <c r="T30" s="17" t="s">
        <v>11</v>
      </c>
      <c r="U30" s="18">
        <v>50387942</v>
      </c>
      <c r="V30" s="18">
        <v>50387942</v>
      </c>
      <c r="W30" s="18" t="s">
        <v>17</v>
      </c>
      <c r="X30" s="15" t="str">
        <f t="shared" si="4"/>
        <v>APROBADAS</v>
      </c>
      <c r="Y30" s="26" t="s">
        <v>1142</v>
      </c>
      <c r="Z30" s="26" t="s">
        <v>17</v>
      </c>
      <c r="AA30" s="26" t="s">
        <v>17</v>
      </c>
      <c r="AB30" s="27" t="s">
        <v>1128</v>
      </c>
      <c r="AC30" s="26" t="s">
        <v>17</v>
      </c>
      <c r="AD30" s="26" t="str">
        <f t="shared" si="6"/>
        <v>Pública clasificada</v>
      </c>
      <c r="AE30" s="26" t="e">
        <f t="shared" ca="1" si="1"/>
        <v>#NAME?</v>
      </c>
    </row>
    <row r="31" spans="1:33" ht="240" x14ac:dyDescent="0.25">
      <c r="H31" s="16" t="e">
        <f ca="1" xml:space="preserve"> _xll.EPMOlapMemberO("[CONTRATO].[PARENTH1].[C55042025]","","C55042025","","000;001")</f>
        <v>#NAME?</v>
      </c>
      <c r="I31" s="16" t="e">
        <f ca="1" xml:space="preserve"> _xll.EPMOlapMemberO("[AREA].[PARENTH1].[10000000033003]","","Gcia. Logística","","000;001")</f>
        <v>#NAME?</v>
      </c>
      <c r="J31" s="16" t="e">
        <f ca="1" xml:space="preserve"> _xll.EPMOlapMemberO("[RUBRO].[PARENTH1].[5145050001]","","EQUIPO DE COMPUTO GER. ADMINISTRATIVA","","000;001")</f>
        <v>#NAME?</v>
      </c>
      <c r="K31" s="17" t="s">
        <v>37</v>
      </c>
      <c r="L31" s="17" t="s">
        <v>10</v>
      </c>
      <c r="M31" s="17" t="s">
        <v>24</v>
      </c>
      <c r="N31" s="35" t="s">
        <v>38</v>
      </c>
      <c r="O31" s="43" t="s">
        <v>14</v>
      </c>
      <c r="P31" t="str">
        <f t="shared" si="2"/>
        <v>enero</v>
      </c>
      <c r="Q31" s="43" t="s">
        <v>15</v>
      </c>
      <c r="R31" s="51">
        <f t="shared" si="3"/>
        <v>12.133333333333333</v>
      </c>
      <c r="S31" s="17" t="s">
        <v>21</v>
      </c>
      <c r="T31" s="17" t="s">
        <v>11</v>
      </c>
      <c r="U31" s="18">
        <v>198899766</v>
      </c>
      <c r="V31" s="18">
        <v>198899766</v>
      </c>
      <c r="W31" s="18" t="s">
        <v>17</v>
      </c>
      <c r="X31" s="15" t="str">
        <f t="shared" si="4"/>
        <v>APROBADAS</v>
      </c>
      <c r="Y31" s="26" t="s">
        <v>1142</v>
      </c>
      <c r="Z31" s="26" t="s">
        <v>17</v>
      </c>
      <c r="AA31" s="26" t="s">
        <v>17</v>
      </c>
      <c r="AB31" s="27" t="s">
        <v>1128</v>
      </c>
      <c r="AC31" s="26" t="s">
        <v>17</v>
      </c>
      <c r="AD31" s="26" t="str">
        <f t="shared" si="6"/>
        <v>Pública clasificada</v>
      </c>
      <c r="AE31" s="26" t="e">
        <f t="shared" ca="1" si="1"/>
        <v>#NAME?</v>
      </c>
    </row>
    <row r="32" spans="1:33" ht="390" x14ac:dyDescent="0.25">
      <c r="H32" s="16" t="e">
        <f ca="1" xml:space="preserve"> _xll.EPMOlapMemberO("[CONTRATO].[PARENTH1].[C55052025]","","C55052025","","000;001")</f>
        <v>#NAME?</v>
      </c>
      <c r="I32" s="16" t="e">
        <f ca="1" xml:space="preserve"> _xll.EPMOlapMemberO("[AREA].[PARENTH1].[10000000033003]","","Gcia. Logística","","000;001")</f>
        <v>#NAME?</v>
      </c>
      <c r="J32" s="16" t="e">
        <f ca="1" xml:space="preserve"> _xll.EPMOlapMemberO("[RUBRO].[PARENTH1].[5145050001]","","EQUIPO DE COMPUTO GER. ADMINISTRATIVA","","000;001")</f>
        <v>#NAME?</v>
      </c>
      <c r="K32" s="17" t="s">
        <v>39</v>
      </c>
      <c r="L32" s="17" t="s">
        <v>10</v>
      </c>
      <c r="M32" s="17" t="s">
        <v>41</v>
      </c>
      <c r="N32" s="35" t="s">
        <v>40</v>
      </c>
      <c r="O32" s="43" t="s">
        <v>42</v>
      </c>
      <c r="P32" t="str">
        <f t="shared" si="2"/>
        <v>enero</v>
      </c>
      <c r="Q32" s="43" t="s">
        <v>43</v>
      </c>
      <c r="R32" s="51">
        <f t="shared" si="3"/>
        <v>18.233333333333334</v>
      </c>
      <c r="S32" s="17" t="s">
        <v>44</v>
      </c>
      <c r="T32" s="17" t="s">
        <v>11</v>
      </c>
      <c r="U32" s="18">
        <v>1059171662</v>
      </c>
      <c r="V32" s="18">
        <v>1059171662</v>
      </c>
      <c r="W32" s="18" t="s">
        <v>17</v>
      </c>
      <c r="X32" s="15" t="str">
        <f t="shared" si="4"/>
        <v>APROBADAS</v>
      </c>
      <c r="Y32" s="26" t="s">
        <v>1142</v>
      </c>
      <c r="Z32" s="26" t="s">
        <v>17</v>
      </c>
      <c r="AA32" s="26" t="s">
        <v>17</v>
      </c>
      <c r="AB32" s="27" t="s">
        <v>1128</v>
      </c>
      <c r="AC32" s="26" t="s">
        <v>17</v>
      </c>
      <c r="AD32" s="26" t="str">
        <f t="shared" si="6"/>
        <v>Pública clasificada</v>
      </c>
      <c r="AE32" s="26" t="e">
        <f t="shared" ca="1" si="1"/>
        <v>#NAME?</v>
      </c>
    </row>
    <row r="33" spans="8:31" ht="390" x14ac:dyDescent="0.25">
      <c r="H33" s="16" t="e">
        <f ca="1" xml:space="preserve"> _xll.EPMOlapMemberO("[CONTRATO].[PARENTH1].[C55062025]","","C55062025","","000;001")</f>
        <v>#NAME?</v>
      </c>
      <c r="I33" s="16" t="e">
        <f ca="1" xml:space="preserve"> _xll.EPMOlapMemberO("[AREA].[PARENTH1].[10000000033003]","","Gcia. Logística","","000;001")</f>
        <v>#NAME?</v>
      </c>
      <c r="J33" s="16" t="e">
        <f ca="1" xml:space="preserve"> _xll.EPMOlapMemberO("[RUBRO].[PARENTH1].[5190950006]","","GASTOS DE ARCHIVO","","000;001")</f>
        <v>#NAME?</v>
      </c>
      <c r="K33" s="17" t="s">
        <v>48</v>
      </c>
      <c r="L33" s="17" t="s">
        <v>10</v>
      </c>
      <c r="M33" s="17" t="s">
        <v>50</v>
      </c>
      <c r="N33" s="35" t="s">
        <v>49</v>
      </c>
      <c r="O33" s="43" t="s">
        <v>14</v>
      </c>
      <c r="P33" t="str">
        <f t="shared" si="2"/>
        <v>enero</v>
      </c>
      <c r="Q33" s="43" t="s">
        <v>15</v>
      </c>
      <c r="R33" s="51">
        <f t="shared" si="3"/>
        <v>12.133333333333333</v>
      </c>
      <c r="S33" s="17" t="s">
        <v>21</v>
      </c>
      <c r="T33" s="17" t="s">
        <v>11</v>
      </c>
      <c r="U33" s="18">
        <v>333535160</v>
      </c>
      <c r="V33" s="18">
        <v>333535160</v>
      </c>
      <c r="W33" s="18" t="s">
        <v>17</v>
      </c>
      <c r="X33" s="15" t="str">
        <f t="shared" si="4"/>
        <v>APROBADAS</v>
      </c>
      <c r="Y33" s="26" t="s">
        <v>1142</v>
      </c>
      <c r="Z33" s="26" t="s">
        <v>17</v>
      </c>
      <c r="AA33" s="26" t="s">
        <v>17</v>
      </c>
      <c r="AB33" s="27" t="s">
        <v>1128</v>
      </c>
      <c r="AC33" s="26" t="s">
        <v>17</v>
      </c>
      <c r="AD33" s="26" t="str">
        <f t="shared" si="6"/>
        <v>Pública clasificada</v>
      </c>
      <c r="AE33" s="26" t="e">
        <f t="shared" ca="1" si="1"/>
        <v>#NAME?</v>
      </c>
    </row>
    <row r="34" spans="8:31" ht="195" x14ac:dyDescent="0.25">
      <c r="H34" s="16" t="e">
        <f ca="1" xml:space="preserve"> _xll.EPMOlapMemberO("[CONTRATO].[PARENTH1].[C55092025]","","C55092025","","000;001")</f>
        <v>#NAME?</v>
      </c>
      <c r="I34" s="16" t="e">
        <f ca="1" xml:space="preserve"> _xll.EPMOlapMemberO("[AREA].[PARENTH1].[10000000033003]","","Gcia. Logística","","000;001")</f>
        <v>#NAME?</v>
      </c>
      <c r="J34" s="16" t="e">
        <f ca="1" xml:space="preserve"> _xll.EPMOlapMemberO("[RUBRO].[PARENTH1].[5164450000]","","N_SERVICIOS PUBLICOS RIESGOS LABORALES","","000;001")</f>
        <v>#NAME?</v>
      </c>
      <c r="K34" s="17" t="s">
        <v>52</v>
      </c>
      <c r="L34" s="17" t="s">
        <v>45</v>
      </c>
      <c r="M34" s="17" t="s">
        <v>54</v>
      </c>
      <c r="N34" s="35" t="s">
        <v>53</v>
      </c>
      <c r="O34" s="43" t="s">
        <v>14</v>
      </c>
      <c r="P34" t="str">
        <f t="shared" si="2"/>
        <v>enero</v>
      </c>
      <c r="Q34" s="43" t="s">
        <v>55</v>
      </c>
      <c r="R34" s="51">
        <f t="shared" si="3"/>
        <v>2.9666666666666668</v>
      </c>
      <c r="S34" s="17" t="s">
        <v>21</v>
      </c>
      <c r="T34" s="17" t="s">
        <v>11</v>
      </c>
      <c r="U34" s="18">
        <v>180551979</v>
      </c>
      <c r="V34" s="18">
        <v>180551979</v>
      </c>
      <c r="W34" s="18" t="s">
        <v>17</v>
      </c>
      <c r="X34" s="15" t="str">
        <f t="shared" si="4"/>
        <v>APROBADAS</v>
      </c>
      <c r="Y34" s="26" t="s">
        <v>1142</v>
      </c>
      <c r="Z34" s="26" t="s">
        <v>17</v>
      </c>
      <c r="AA34" s="26" t="s">
        <v>17</v>
      </c>
      <c r="AB34" s="27" t="s">
        <v>1128</v>
      </c>
      <c r="AC34" s="26" t="s">
        <v>17</v>
      </c>
      <c r="AD34" s="26" t="str">
        <f t="shared" si="6"/>
        <v>Pública clasificada</v>
      </c>
      <c r="AE34" s="26" t="e">
        <f t="shared" ca="1" si="1"/>
        <v>#NAME?</v>
      </c>
    </row>
    <row r="35" spans="8:31" ht="240" x14ac:dyDescent="0.25">
      <c r="H35" s="16" t="e">
        <f ca="1" xml:space="preserve"> _xll.EPMOlapMemberO("[CONTRATO].[PARENTH1].[C55102025]","","C55102025","","000;001")</f>
        <v>#NAME?</v>
      </c>
      <c r="I35" s="16" t="e">
        <f ca="1" xml:space="preserve"> _xll.EPMOlapMemberO("[AREA].[PARENTH1].[10000000033005]","","Gcia. Gestión Financ","","000;001")</f>
        <v>#NAME?</v>
      </c>
      <c r="J35" s="16" t="e">
        <f ca="1" xml:space="preserve"> _xll.EPMOlapMemberO("[RUBRO].[PARENTH1].[5130150001]","","REVISORIA FISCAL Y AUDITORIA EXTERNA","","000;001")</f>
        <v>#NAME?</v>
      </c>
      <c r="K35" s="17" t="s">
        <v>56</v>
      </c>
      <c r="L35" s="17" t="s">
        <v>10</v>
      </c>
      <c r="M35" s="17" t="s">
        <v>24</v>
      </c>
      <c r="N35" s="35" t="s">
        <v>57</v>
      </c>
      <c r="O35" s="43" t="s">
        <v>14</v>
      </c>
      <c r="P35" t="str">
        <f t="shared" si="2"/>
        <v>enero</v>
      </c>
      <c r="Q35" s="43" t="s">
        <v>15</v>
      </c>
      <c r="R35" s="51">
        <f t="shared" si="3"/>
        <v>12.133333333333333</v>
      </c>
      <c r="S35" s="17" t="s">
        <v>21</v>
      </c>
      <c r="T35" s="17" t="s">
        <v>11</v>
      </c>
      <c r="U35" s="18">
        <v>89001890</v>
      </c>
      <c r="V35" s="18">
        <v>89001890</v>
      </c>
      <c r="W35" s="18" t="s">
        <v>17</v>
      </c>
      <c r="X35" s="15" t="str">
        <f t="shared" si="4"/>
        <v>APROBADAS</v>
      </c>
      <c r="Y35" s="26" t="s">
        <v>1142</v>
      </c>
      <c r="Z35" s="26" t="s">
        <v>17</v>
      </c>
      <c r="AA35" s="26" t="s">
        <v>17</v>
      </c>
      <c r="AB35" s="27" t="s">
        <v>1128</v>
      </c>
      <c r="AC35" s="26" t="s">
        <v>17</v>
      </c>
      <c r="AD35" s="26" t="str">
        <f t="shared" si="6"/>
        <v>Pública clasificada</v>
      </c>
      <c r="AE35" s="26" t="e">
        <f t="shared" ca="1" si="1"/>
        <v>#NAME?</v>
      </c>
    </row>
    <row r="36" spans="8:31" ht="270" x14ac:dyDescent="0.25">
      <c r="H36" s="16" t="e">
        <f ca="1" xml:space="preserve"> _xll.EPMOlapMemberO("[CONTRATO].[PARENTH1].[C55112025]","","C55112025","","000;001")</f>
        <v>#NAME?</v>
      </c>
      <c r="I36" s="16" t="e">
        <f ca="1" xml:space="preserve"> _xll.EPMOlapMemberO("[AREA].[PARENTH1].[10000000033003]","","Gcia. Logística","","000;001")</f>
        <v>#NAME?</v>
      </c>
      <c r="J36" s="16" t="e">
        <f ca="1" xml:space="preserve"> _xll.EPMOlapMemberO("[RUBRO].[PARENTH1].[5145050001]","","EQUIPO DE COMPUTO GER. ADMINISTRATIVA","","000;001")</f>
        <v>#NAME?</v>
      </c>
      <c r="K36" s="17" t="s">
        <v>58</v>
      </c>
      <c r="L36" s="17" t="s">
        <v>28</v>
      </c>
      <c r="M36" s="17" t="s">
        <v>30</v>
      </c>
      <c r="N36" s="35" t="s">
        <v>29</v>
      </c>
      <c r="O36" s="43" t="s">
        <v>59</v>
      </c>
      <c r="P36" t="str">
        <f t="shared" si="2"/>
        <v>enero</v>
      </c>
      <c r="Q36" s="43" t="s">
        <v>60</v>
      </c>
      <c r="R36" s="51">
        <f t="shared" si="3"/>
        <v>7.0333333333333332</v>
      </c>
      <c r="S36" s="17" t="s">
        <v>21</v>
      </c>
      <c r="T36" s="17" t="s">
        <v>11</v>
      </c>
      <c r="U36" s="18">
        <v>8500000000</v>
      </c>
      <c r="V36" s="18">
        <v>8500000000</v>
      </c>
      <c r="W36" s="18" t="s">
        <v>17</v>
      </c>
      <c r="X36" s="15" t="str">
        <f t="shared" si="4"/>
        <v>APROBADAS</v>
      </c>
      <c r="Y36" s="26" t="s">
        <v>1142</v>
      </c>
      <c r="Z36" s="26" t="s">
        <v>17</v>
      </c>
      <c r="AA36" s="26" t="s">
        <v>17</v>
      </c>
      <c r="AB36" s="27" t="s">
        <v>1128</v>
      </c>
      <c r="AC36" s="26" t="s">
        <v>17</v>
      </c>
      <c r="AD36" s="26" t="str">
        <f t="shared" si="6"/>
        <v>Pública clasificada</v>
      </c>
      <c r="AE36" s="26" t="e">
        <f t="shared" ca="1" si="1"/>
        <v>#NAME?</v>
      </c>
    </row>
    <row r="37" spans="8:31" ht="409.5" x14ac:dyDescent="0.25">
      <c r="H37" s="16" t="e">
        <f ca="1" xml:space="preserve"> _xll.EPMOlapMemberO("[CONTRATO].[PARENTH1].[C45022025]","","C45022025","","000;001")</f>
        <v>#NAME?</v>
      </c>
      <c r="I37" s="16" t="e">
        <f ca="1" xml:space="preserve"> _xll.EPMOlapMemberO("[AREA].[PARENTH1].[10000000020003]","","Gcia. Afiliaciones y","","000;001")</f>
        <v>#NAME?</v>
      </c>
      <c r="J37" s="16" t="e">
        <f ca="1" xml:space="preserve"> _xll.EPMOlapMemberO("[RUBRO].[PARENTH1].[5190300006]","","PROYECTO 5 PROCESAMIENTO DE INFORMACION - SYC","","000;001")</f>
        <v>#NAME?</v>
      </c>
      <c r="K37" s="17" t="s">
        <v>61</v>
      </c>
      <c r="L37" s="17" t="s">
        <v>28</v>
      </c>
      <c r="M37" s="17" t="s">
        <v>30</v>
      </c>
      <c r="N37" s="35" t="s">
        <v>62</v>
      </c>
      <c r="O37" s="43" t="s">
        <v>63</v>
      </c>
      <c r="P37" t="str">
        <f t="shared" si="2"/>
        <v>enero</v>
      </c>
      <c r="Q37" s="43" t="s">
        <v>15</v>
      </c>
      <c r="R37" s="51">
        <f t="shared" si="3"/>
        <v>21.3</v>
      </c>
      <c r="S37" s="17" t="s">
        <v>16</v>
      </c>
      <c r="T37" s="17" t="s">
        <v>11</v>
      </c>
      <c r="U37" s="18">
        <v>200000000</v>
      </c>
      <c r="V37" s="18">
        <v>200000000</v>
      </c>
      <c r="W37" s="18" t="s">
        <v>17</v>
      </c>
      <c r="X37" s="15" t="str">
        <f t="shared" si="4"/>
        <v>APROBADAS</v>
      </c>
      <c r="Y37" s="26" t="s">
        <v>1142</v>
      </c>
      <c r="Z37" s="26" t="s">
        <v>17</v>
      </c>
      <c r="AA37" s="26" t="s">
        <v>17</v>
      </c>
      <c r="AB37" s="27" t="s">
        <v>1128</v>
      </c>
      <c r="AC37" s="26" t="s">
        <v>17</v>
      </c>
      <c r="AD37" s="26" t="str">
        <f t="shared" si="6"/>
        <v>Pública clasificada</v>
      </c>
      <c r="AE37" s="26" t="e">
        <f t="shared" ca="1" si="1"/>
        <v>#NAME?</v>
      </c>
    </row>
    <row r="38" spans="8:31" ht="409.5" x14ac:dyDescent="0.25">
      <c r="H38" s="16" t="e">
        <f ca="1" xml:space="preserve"> _xll.EPMOlapMemberO("[CONTRATO].[PARENTH1].[C45032025]","","C45032025","","000;001")</f>
        <v>#NAME?</v>
      </c>
      <c r="I38" s="16" t="e">
        <f ca="1" xml:space="preserve"> _xll.EPMOlapMemberO("[AREA].[PARENTH1].[10000000020003]","","Gcia. Afiliaciones y","","000;001")</f>
        <v>#NAME?</v>
      </c>
      <c r="J38" s="16" t="e">
        <f ca="1" xml:space="preserve"> _xll.EPMOlapMemberO("[RUBRO].[PARENTH1].[5190450000]","","PAPELERIA DE PRODUCCION","","000;001")</f>
        <v>#NAME?</v>
      </c>
      <c r="K38" s="17" t="s">
        <v>64</v>
      </c>
      <c r="L38" s="17" t="s">
        <v>65</v>
      </c>
      <c r="M38" s="17" t="s">
        <v>67</v>
      </c>
      <c r="N38" s="35" t="s">
        <v>66</v>
      </c>
      <c r="O38" s="43" t="s">
        <v>9</v>
      </c>
      <c r="P38" t="e">
        <f t="shared" si="2"/>
        <v>#VALUE!</v>
      </c>
      <c r="Q38" s="43" t="s">
        <v>9</v>
      </c>
      <c r="R38" s="51" t="e">
        <f t="shared" si="3"/>
        <v>#VALUE!</v>
      </c>
      <c r="S38" s="17" t="s">
        <v>21</v>
      </c>
      <c r="T38" s="17" t="s">
        <v>11</v>
      </c>
      <c r="U38" s="18">
        <v>5591520000</v>
      </c>
      <c r="V38" s="18">
        <v>5591520000</v>
      </c>
      <c r="W38" s="18" t="s">
        <v>25</v>
      </c>
      <c r="X38" s="15" t="str">
        <f t="shared" si="4"/>
        <v>NO APLICA</v>
      </c>
      <c r="Y38" s="26" t="s">
        <v>1142</v>
      </c>
      <c r="Z38" s="26" t="s">
        <v>17</v>
      </c>
      <c r="AA38" s="26" t="s">
        <v>17</v>
      </c>
      <c r="AB38" s="27" t="s">
        <v>1128</v>
      </c>
      <c r="AC38" s="26" t="s">
        <v>17</v>
      </c>
      <c r="AD38" s="26" t="str">
        <f t="shared" si="6"/>
        <v>Pública clasificada</v>
      </c>
      <c r="AE38" s="26" t="e">
        <f t="shared" ca="1" si="1"/>
        <v>#NAME?</v>
      </c>
    </row>
    <row r="39" spans="8:31" ht="409.5" x14ac:dyDescent="0.25">
      <c r="H39" s="16" t="e">
        <f ca="1" xml:space="preserve"> _xll.EPMOlapMemberO("[CONTRATO].[PARENTH1].[C45052025]","","C45052025","","000;001")</f>
        <v>#NAME?</v>
      </c>
      <c r="I39" s="16" t="e">
        <f ca="1" xml:space="preserve"> _xll.EPMOlapMemberO("[AREA].[PARENTH1].[10000000020001]","","Vice. de Operaciones","","000;001")</f>
        <v>#NAME?</v>
      </c>
      <c r="J39" s="16" t="e">
        <f ca="1" xml:space="preserve"> _xll.EPMOlapMemberO("[RUBRO].[PARENTH1].[5190250009]","","CALL CENTER","","000;001")</f>
        <v>#NAME?</v>
      </c>
      <c r="K39" s="17" t="s">
        <v>70</v>
      </c>
      <c r="L39" s="17" t="s">
        <v>71</v>
      </c>
      <c r="M39" s="17" t="s">
        <v>67</v>
      </c>
      <c r="N39" s="35" t="s">
        <v>72</v>
      </c>
      <c r="O39" s="43" t="s">
        <v>68</v>
      </c>
      <c r="P39" t="str">
        <f t="shared" si="2"/>
        <v>enero</v>
      </c>
      <c r="Q39" s="43" t="s">
        <v>69</v>
      </c>
      <c r="R39" s="51">
        <f t="shared" si="3"/>
        <v>12.133333333333333</v>
      </c>
      <c r="S39" s="17" t="s">
        <v>21</v>
      </c>
      <c r="T39" s="17" t="s">
        <v>11</v>
      </c>
      <c r="U39" s="18">
        <v>154000000</v>
      </c>
      <c r="V39" s="18">
        <v>154000000</v>
      </c>
      <c r="W39" s="18" t="s">
        <v>17</v>
      </c>
      <c r="X39" s="15" t="str">
        <f t="shared" si="4"/>
        <v>APROBADAS</v>
      </c>
      <c r="Y39" s="26" t="s">
        <v>1142</v>
      </c>
      <c r="Z39" s="26" t="s">
        <v>17</v>
      </c>
      <c r="AA39" s="26" t="s">
        <v>17</v>
      </c>
      <c r="AB39" s="27" t="s">
        <v>1128</v>
      </c>
      <c r="AC39" s="26" t="s">
        <v>17</v>
      </c>
      <c r="AD39" s="26" t="str">
        <f t="shared" si="6"/>
        <v>Pública clasificada</v>
      </c>
      <c r="AE39" s="26" t="e">
        <f t="shared" ca="1" si="1"/>
        <v>#NAME?</v>
      </c>
    </row>
    <row r="40" spans="8:31" ht="330" x14ac:dyDescent="0.25">
      <c r="H40" s="16" t="e">
        <f ca="1" xml:space="preserve"> _xll.EPMOlapMemberO("[CONTRATO].[PARENTH1].[C45062025]","","C45062025","","000;001")</f>
        <v>#NAME?</v>
      </c>
      <c r="I40" s="16" t="e">
        <f ca="1" xml:space="preserve"> _xll.EPMOlapMemberO("[AREA].[PARENTH1].[10000000020005]","","Gcia. Recaudo y Cart","","000;001")</f>
        <v>#NAME?</v>
      </c>
      <c r="J40" s="16" t="e">
        <f ca="1" xml:space="preserve"> _xll.EPMOlapMemberO("[RUBRO].[PARENTH1].[5130950003]","","POR GESTIONES DE COBRANZA","","000;001")</f>
        <v>#NAME?</v>
      </c>
      <c r="K40" s="17" t="s">
        <v>73</v>
      </c>
      <c r="L40" s="17" t="s">
        <v>45</v>
      </c>
      <c r="M40" s="17" t="s">
        <v>46</v>
      </c>
      <c r="N40" s="35" t="s">
        <v>74</v>
      </c>
      <c r="O40" s="43" t="s">
        <v>14</v>
      </c>
      <c r="P40" t="str">
        <f t="shared" si="2"/>
        <v>enero</v>
      </c>
      <c r="Q40" s="43" t="s">
        <v>43</v>
      </c>
      <c r="R40" s="51">
        <f t="shared" si="3"/>
        <v>5</v>
      </c>
      <c r="S40" s="17" t="s">
        <v>16</v>
      </c>
      <c r="T40" s="17" t="s">
        <v>11</v>
      </c>
      <c r="U40" s="18">
        <v>7133730188</v>
      </c>
      <c r="V40" s="18">
        <v>7133730188</v>
      </c>
      <c r="W40" s="18" t="s">
        <v>17</v>
      </c>
      <c r="X40" s="15" t="str">
        <f t="shared" si="4"/>
        <v>APROBADAS</v>
      </c>
      <c r="Y40" s="26" t="s">
        <v>1142</v>
      </c>
      <c r="Z40" s="26" t="s">
        <v>17</v>
      </c>
      <c r="AA40" s="26" t="s">
        <v>17</v>
      </c>
      <c r="AB40" s="27" t="s">
        <v>1128</v>
      </c>
      <c r="AC40" s="26" t="s">
        <v>17</v>
      </c>
      <c r="AD40" s="26" t="str">
        <f t="shared" si="6"/>
        <v>Pública clasificada</v>
      </c>
      <c r="AE40" s="26" t="e">
        <f t="shared" ca="1" si="1"/>
        <v>#NAME?</v>
      </c>
    </row>
    <row r="41" spans="8:31" ht="210" x14ac:dyDescent="0.25">
      <c r="H41" s="16" t="e">
        <f ca="1" xml:space="preserve"> _xll.EPMOlapMemberO("[CONTRATO].[PARENTH1].[C55122025]","","C55122025","","000;001")</f>
        <v>#NAME?</v>
      </c>
      <c r="I41" s="16" t="e">
        <f ca="1" xml:space="preserve"> _xll.EPMOlapMemberO("[AREA].[PARENTH1].[10000000033005]","","Gcia. Gestión Financ","","000;001")</f>
        <v>#NAME?</v>
      </c>
      <c r="J41" s="16" t="e">
        <f ca="1" xml:space="preserve"> _xll.EPMOlapMemberO("[RUBRO].[PARENTH1].[5130200000]","","AVALUOS","","000;001")</f>
        <v>#NAME?</v>
      </c>
      <c r="K41" s="17" t="s">
        <v>77</v>
      </c>
      <c r="L41" s="17" t="s">
        <v>10</v>
      </c>
      <c r="M41" s="17" t="s">
        <v>24</v>
      </c>
      <c r="N41" s="35" t="s">
        <v>78</v>
      </c>
      <c r="O41" s="43" t="s">
        <v>79</v>
      </c>
      <c r="P41" t="str">
        <f t="shared" si="2"/>
        <v>enero</v>
      </c>
      <c r="Q41" s="43" t="s">
        <v>15</v>
      </c>
      <c r="R41" s="51">
        <f t="shared" si="3"/>
        <v>12.133333333333333</v>
      </c>
      <c r="S41" s="17" t="s">
        <v>21</v>
      </c>
      <c r="T41" s="17" t="s">
        <v>11</v>
      </c>
      <c r="U41" s="18">
        <v>103412700</v>
      </c>
      <c r="V41" s="18">
        <v>103412700</v>
      </c>
      <c r="W41" s="18" t="s">
        <v>17</v>
      </c>
      <c r="X41" s="15" t="str">
        <f t="shared" si="4"/>
        <v>APROBADAS</v>
      </c>
      <c r="Y41" s="26" t="s">
        <v>1142</v>
      </c>
      <c r="Z41" s="26" t="s">
        <v>17</v>
      </c>
      <c r="AA41" s="26" t="s">
        <v>17</v>
      </c>
      <c r="AB41" s="27" t="s">
        <v>1128</v>
      </c>
      <c r="AC41" s="26" t="s">
        <v>17</v>
      </c>
      <c r="AD41" s="26" t="str">
        <f t="shared" si="6"/>
        <v>Pública clasificada</v>
      </c>
      <c r="AE41" s="26" t="e">
        <f t="shared" ca="1" si="1"/>
        <v>#NAME?</v>
      </c>
    </row>
    <row r="42" spans="8:31" ht="195" x14ac:dyDescent="0.25">
      <c r="H42" s="16" t="e">
        <f ca="1" xml:space="preserve"> _xll.EPMOlapMemberO("[CONTRATO].[PARENTH1].[C55132025]","","C55132025","","000;001")</f>
        <v>#NAME?</v>
      </c>
      <c r="I42" s="16" t="e">
        <f ca="1" xml:space="preserve"> _xll.EPMOlapMemberO("[AREA].[PARENTH1].[10000000033003]","","Gcia. Logística","","000;001")</f>
        <v>#NAME?</v>
      </c>
      <c r="J42" s="16" t="e">
        <f ca="1" xml:space="preserve"> _xll.EPMOlapMemberO("[RUBRO].[PARENTH1].[5145050001]","","EQUIPO DE COMPUTO GER. ADMINISTRATIVA","","000;001")</f>
        <v>#NAME?</v>
      </c>
      <c r="K42" s="17" t="s">
        <v>80</v>
      </c>
      <c r="L42" s="17" t="s">
        <v>47</v>
      </c>
      <c r="M42" s="17" t="s">
        <v>82</v>
      </c>
      <c r="N42" s="35" t="s">
        <v>81</v>
      </c>
      <c r="O42" s="43" t="s">
        <v>83</v>
      </c>
      <c r="P42" t="str">
        <f t="shared" si="2"/>
        <v>enero</v>
      </c>
      <c r="Q42" s="43" t="s">
        <v>15</v>
      </c>
      <c r="R42" s="51">
        <f t="shared" si="3"/>
        <v>1</v>
      </c>
      <c r="S42" s="17" t="s">
        <v>84</v>
      </c>
      <c r="T42" s="17" t="s">
        <v>11</v>
      </c>
      <c r="U42" s="18">
        <v>92601226</v>
      </c>
      <c r="V42" s="18">
        <v>92601226</v>
      </c>
      <c r="W42" s="18" t="s">
        <v>85</v>
      </c>
      <c r="X42" s="15" t="str">
        <f t="shared" si="4"/>
        <v>NO APLICA</v>
      </c>
      <c r="Y42" s="26" t="s">
        <v>1142</v>
      </c>
      <c r="Z42" s="26" t="s">
        <v>17</v>
      </c>
      <c r="AA42" s="26" t="s">
        <v>17</v>
      </c>
      <c r="AB42" s="27" t="s">
        <v>1128</v>
      </c>
      <c r="AC42" s="26" t="s">
        <v>17</v>
      </c>
      <c r="AD42" s="26" t="str">
        <f t="shared" si="6"/>
        <v>Pública clasificada</v>
      </c>
      <c r="AE42" s="26" t="e">
        <f t="shared" ca="1" si="1"/>
        <v>#NAME?</v>
      </c>
    </row>
    <row r="43" spans="8:31" ht="409.5" x14ac:dyDescent="0.25">
      <c r="H43" s="16" t="e">
        <f ca="1" xml:space="preserve"> _xll.EPMOlapMemberO("[CONTRATO].[PARENTH1].[C05952025]","","C05952025","","000;001")</f>
        <v>#NAME?</v>
      </c>
      <c r="I43" s="16" t="e">
        <f ca="1" xml:space="preserve"> _xll.EPMOlapMemberO("[AREA].[PARENTH1].[10000000091003]","","Ofic. Tecnologías de","","000;001")</f>
        <v>#NAME?</v>
      </c>
      <c r="J43" s="16" t="e">
        <f ca="1" xml:space="preserve"> _xll.EPMOlapMemberO("[RUBRO].[PARENTH1].[5160050000]","","EQUIPO DE COMPUTACION","","000;001")</f>
        <v>#NAME?</v>
      </c>
      <c r="K43" s="17" t="s">
        <v>86</v>
      </c>
      <c r="L43" s="17" t="s">
        <v>47</v>
      </c>
      <c r="M43" s="17" t="s">
        <v>76</v>
      </c>
      <c r="N43" s="35" t="s">
        <v>87</v>
      </c>
      <c r="O43" s="43" t="s">
        <v>88</v>
      </c>
      <c r="P43" t="str">
        <f t="shared" si="2"/>
        <v>enero</v>
      </c>
      <c r="Q43" s="43" t="s">
        <v>15</v>
      </c>
      <c r="R43" s="51">
        <f t="shared" si="3"/>
        <v>6.9333333333333336</v>
      </c>
      <c r="S43" s="17" t="s">
        <v>84</v>
      </c>
      <c r="T43" s="17" t="s">
        <v>11</v>
      </c>
      <c r="U43" s="18">
        <v>596204400</v>
      </c>
      <c r="V43" s="18">
        <v>596204400</v>
      </c>
      <c r="W43" s="18" t="s">
        <v>85</v>
      </c>
      <c r="X43" s="15" t="str">
        <f t="shared" si="4"/>
        <v>NO APLICA</v>
      </c>
      <c r="Y43" s="26" t="s">
        <v>1142</v>
      </c>
      <c r="Z43" s="26" t="s">
        <v>17</v>
      </c>
      <c r="AA43" s="26" t="s">
        <v>17</v>
      </c>
      <c r="AB43" s="27" t="s">
        <v>1128</v>
      </c>
      <c r="AC43" s="26" t="s">
        <v>17</v>
      </c>
      <c r="AD43" s="26" t="str">
        <f t="shared" si="6"/>
        <v>Pública clasificada</v>
      </c>
      <c r="AE43" s="26" t="e">
        <f t="shared" ca="1" si="1"/>
        <v>#NAME?</v>
      </c>
    </row>
    <row r="44" spans="8:31" ht="225" x14ac:dyDescent="0.25">
      <c r="H44" s="16" t="e">
        <f ca="1" xml:space="preserve"> _xll.EPMOlapMemberO("[CONTRATO].[PARENTH1].[C05962025]","","C05962025","","000;001")</f>
        <v>#NAME?</v>
      </c>
      <c r="I44" s="16" t="e">
        <f ca="1" xml:space="preserve"> _xll.EPMOlapMemberO("[AREA].[PARENTH1].[10000000091003]","","Ofic. Tecnologías de","","000;001")</f>
        <v>#NAME?</v>
      </c>
      <c r="J44" s="16" t="e">
        <f ca="1" xml:space="preserve"> _xll.EPMOlapMemberO("[RUBRO].[PARENTH1].[5160050000]","","EQUIPO DE COMPUTACION","","000;001")</f>
        <v>#NAME?</v>
      </c>
      <c r="K44" s="17" t="s">
        <v>92</v>
      </c>
      <c r="L44" s="17" t="s">
        <v>10</v>
      </c>
      <c r="M44" s="17" t="s">
        <v>13</v>
      </c>
      <c r="N44" s="35" t="s">
        <v>93</v>
      </c>
      <c r="O44" s="43" t="s">
        <v>94</v>
      </c>
      <c r="P44" t="str">
        <f t="shared" si="2"/>
        <v>enero</v>
      </c>
      <c r="Q44" s="43" t="s">
        <v>91</v>
      </c>
      <c r="R44" s="51">
        <f t="shared" si="3"/>
        <v>5.9666666666666668</v>
      </c>
      <c r="S44" s="17" t="s">
        <v>21</v>
      </c>
      <c r="T44" s="17" t="s">
        <v>11</v>
      </c>
      <c r="U44" s="18">
        <v>116484977</v>
      </c>
      <c r="V44" s="18">
        <v>116484977</v>
      </c>
      <c r="W44" s="18" t="s">
        <v>25</v>
      </c>
      <c r="X44" s="15" t="str">
        <f t="shared" si="4"/>
        <v>NO APLICA</v>
      </c>
      <c r="Y44" s="26" t="s">
        <v>1142</v>
      </c>
      <c r="Z44" s="26" t="s">
        <v>17</v>
      </c>
      <c r="AA44" s="26" t="s">
        <v>17</v>
      </c>
      <c r="AB44" s="27" t="s">
        <v>1128</v>
      </c>
      <c r="AC44" s="26" t="s">
        <v>17</v>
      </c>
      <c r="AD44" s="26" t="str">
        <f t="shared" si="6"/>
        <v>Pública clasificada</v>
      </c>
      <c r="AE44" s="26" t="e">
        <f t="shared" ca="1" si="1"/>
        <v>#NAME?</v>
      </c>
    </row>
    <row r="45" spans="8:31" ht="409.5" x14ac:dyDescent="0.25">
      <c r="H45" s="16" t="e">
        <f ca="1" xml:space="preserve"> _xll.EPMOlapMemberO("[CONTRATO].[PARENTH1].[C55172025]","","C55172025","","000;001")</f>
        <v>#NAME?</v>
      </c>
      <c r="I45" s="16" t="e">
        <f ca="1" xml:space="preserve"> _xll.EPMOlapMemberO("[AREA].[PARENTH1].[10000000033003]","","Gcia. Logística","","000;001")</f>
        <v>#NAME?</v>
      </c>
      <c r="J45" s="16" t="e">
        <f ca="1" xml:space="preserve"> _xll.EPMOlapMemberO("[RUBRO].[PARENTH1].[5164350001]","","N-SERVICIO DE ASEO Y VIG - ARL","","000;001")</f>
        <v>#NAME?</v>
      </c>
      <c r="K45" s="17" t="s">
        <v>96</v>
      </c>
      <c r="L45" s="17" t="s">
        <v>10</v>
      </c>
      <c r="M45" s="17" t="s">
        <v>98</v>
      </c>
      <c r="N45" s="35" t="s">
        <v>97</v>
      </c>
      <c r="O45" s="43" t="s">
        <v>94</v>
      </c>
      <c r="P45" t="str">
        <f t="shared" si="2"/>
        <v>enero</v>
      </c>
      <c r="Q45" s="43" t="s">
        <v>15</v>
      </c>
      <c r="R45" s="51">
        <f t="shared" si="3"/>
        <v>12.1</v>
      </c>
      <c r="S45" s="17" t="s">
        <v>21</v>
      </c>
      <c r="T45" s="17" t="s">
        <v>11</v>
      </c>
      <c r="U45" s="18">
        <v>832832376</v>
      </c>
      <c r="V45" s="18">
        <v>832832376</v>
      </c>
      <c r="W45" s="18" t="s">
        <v>25</v>
      </c>
      <c r="X45" s="15" t="str">
        <f t="shared" si="4"/>
        <v>NO APLICA</v>
      </c>
      <c r="Y45" s="26" t="s">
        <v>1142</v>
      </c>
      <c r="Z45" s="26" t="s">
        <v>17</v>
      </c>
      <c r="AA45" s="26" t="s">
        <v>17</v>
      </c>
      <c r="AB45" s="27" t="s">
        <v>1128</v>
      </c>
      <c r="AC45" s="26" t="s">
        <v>17</v>
      </c>
      <c r="AD45" s="26" t="str">
        <f t="shared" si="6"/>
        <v>Pública clasificada</v>
      </c>
      <c r="AE45" s="26" t="e">
        <f t="shared" ca="1" si="1"/>
        <v>#NAME?</v>
      </c>
    </row>
    <row r="46" spans="8:31" ht="409.5" x14ac:dyDescent="0.25">
      <c r="H46" s="16" t="e">
        <f ca="1" xml:space="preserve"> _xll.EPMOlapMemberO("[CONTRATO].[PARENTH1].[C55192025]","","C55192025","","000;001")</f>
        <v>#NAME?</v>
      </c>
      <c r="I46" s="16" t="e">
        <f ca="1" xml:space="preserve"> _xll.EPMOlapMemberO("[AREA].[PARENTH1].[10000000033003]","","Gcia. Logística","","000;001")</f>
        <v>#NAME?</v>
      </c>
      <c r="J46" s="19" t="e">
        <f ca="1" xml:space="preserve"> _xll.EPMOlapMemberO("[RUBRO].[PARENTH2].[5104950001]","","INTERESES (RENDIMIENTOS) PASIVO SISTEMA GENERAL DE","","000;001")</f>
        <v>#NAME?</v>
      </c>
      <c r="K46" s="17" t="s">
        <v>104</v>
      </c>
      <c r="L46" s="17" t="s">
        <v>71</v>
      </c>
      <c r="M46" s="17" t="s">
        <v>67</v>
      </c>
      <c r="N46" s="35" t="s">
        <v>105</v>
      </c>
      <c r="O46" s="43" t="s">
        <v>106</v>
      </c>
      <c r="P46" t="str">
        <f t="shared" si="2"/>
        <v>enero</v>
      </c>
      <c r="Q46" s="43" t="s">
        <v>99</v>
      </c>
      <c r="R46" s="51">
        <f t="shared" si="3"/>
        <v>24.333333333333332</v>
      </c>
      <c r="S46" s="17" t="s">
        <v>107</v>
      </c>
      <c r="T46" s="17" t="s">
        <v>11</v>
      </c>
      <c r="U46" s="18">
        <v>650000000</v>
      </c>
      <c r="V46" s="18">
        <v>650000000</v>
      </c>
      <c r="W46" s="18" t="s">
        <v>17</v>
      </c>
      <c r="X46" s="15" t="str">
        <f t="shared" si="4"/>
        <v>APROBADAS</v>
      </c>
      <c r="Y46" s="26" t="s">
        <v>1142</v>
      </c>
      <c r="Z46" s="26" t="s">
        <v>17</v>
      </c>
      <c r="AA46" s="26" t="s">
        <v>17</v>
      </c>
      <c r="AB46" s="27" t="s">
        <v>1128</v>
      </c>
      <c r="AC46" s="26" t="s">
        <v>17</v>
      </c>
      <c r="AD46" s="26" t="str">
        <f t="shared" si="6"/>
        <v>Pública clasificada</v>
      </c>
      <c r="AE46" s="26" t="e">
        <f t="shared" ca="1" si="1"/>
        <v>#NAME?</v>
      </c>
    </row>
    <row r="47" spans="8:31" ht="409.5" x14ac:dyDescent="0.25">
      <c r="H47" s="16" t="e">
        <f ca="1" xml:space="preserve"> _xll.EPMOlapMemberO("[CONTRATO].[PARENTH1].[C45092025]","","C45092025","","000;001")</f>
        <v>#NAME?</v>
      </c>
      <c r="I47" s="16" t="e">
        <f ca="1" xml:space="preserve"> _xll.EPMOlapMemberO("[AREA].[PARENTH1].[10000000020005]","","Gcia. Recaudo y Cart","","000;001")</f>
        <v>#NAME?</v>
      </c>
      <c r="J47" s="16" t="e">
        <f ca="1" xml:space="preserve"> _xll.EPMOlapMemberO("[RUBRO].[PARENTH1].[5130950003]","","POR GESTIONES DE COBRANZA","","000;001")</f>
        <v>#NAME?</v>
      </c>
      <c r="K47" s="17" t="s">
        <v>108</v>
      </c>
      <c r="L47" s="17" t="s">
        <v>71</v>
      </c>
      <c r="M47" s="17" t="s">
        <v>67</v>
      </c>
      <c r="N47" s="35" t="s">
        <v>105</v>
      </c>
      <c r="O47" s="43" t="s">
        <v>106</v>
      </c>
      <c r="P47" t="str">
        <f t="shared" si="2"/>
        <v>enero</v>
      </c>
      <c r="Q47" s="43" t="s">
        <v>99</v>
      </c>
      <c r="R47" s="51">
        <f t="shared" si="3"/>
        <v>24.333333333333332</v>
      </c>
      <c r="S47" s="17" t="s">
        <v>107</v>
      </c>
      <c r="T47" s="17" t="s">
        <v>11</v>
      </c>
      <c r="U47" s="18">
        <v>650000000</v>
      </c>
      <c r="V47" s="18">
        <v>650000000</v>
      </c>
      <c r="W47" s="18" t="s">
        <v>17</v>
      </c>
      <c r="X47" s="15" t="str">
        <f t="shared" si="4"/>
        <v>APROBADAS</v>
      </c>
      <c r="Y47" s="26" t="s">
        <v>1142</v>
      </c>
      <c r="Z47" s="26" t="s">
        <v>17</v>
      </c>
      <c r="AA47" s="26" t="s">
        <v>17</v>
      </c>
      <c r="AB47" s="27" t="s">
        <v>1128</v>
      </c>
      <c r="AC47" s="26" t="s">
        <v>17</v>
      </c>
      <c r="AD47" s="26" t="str">
        <f t="shared" si="6"/>
        <v>Pública clasificada</v>
      </c>
      <c r="AE47" s="26" t="e">
        <f t="shared" ca="1" si="1"/>
        <v>#NAME?</v>
      </c>
    </row>
    <row r="48" spans="8:31" ht="409.5" x14ac:dyDescent="0.25">
      <c r="H48" s="16" t="e">
        <f ca="1" xml:space="preserve"> _xll.EPMOlapMemberO("[CONTRATO].[PARENTH1].[C45122025]","","C45122025","","000;001")</f>
        <v>#NAME?</v>
      </c>
      <c r="I48" s="16" t="e">
        <f ca="1" xml:space="preserve"> _xll.EPMOlapMemberO("[AREA].[PARENTH1].[10000000020005]","","Gcia. Recaudo y Cart","","000;001")</f>
        <v>#NAME?</v>
      </c>
      <c r="J48" s="16" t="e">
        <f ca="1" xml:space="preserve"> _xll.EPMOlapMemberO("[RUBRO].[PARENTH1].[5130950003]","","POR GESTIONES DE COBRANZA","","000;001")</f>
        <v>#NAME?</v>
      </c>
      <c r="K48" s="17" t="s">
        <v>109</v>
      </c>
      <c r="L48" s="17" t="s">
        <v>71</v>
      </c>
      <c r="M48" s="17" t="s">
        <v>67</v>
      </c>
      <c r="N48" s="35" t="s">
        <v>110</v>
      </c>
      <c r="O48" s="43" t="s">
        <v>106</v>
      </c>
      <c r="P48" t="str">
        <f t="shared" si="2"/>
        <v>enero</v>
      </c>
      <c r="Q48" s="43" t="s">
        <v>26</v>
      </c>
      <c r="R48" s="51">
        <f t="shared" si="3"/>
        <v>23.333333333333332</v>
      </c>
      <c r="S48" s="17" t="s">
        <v>21</v>
      </c>
      <c r="T48" s="17" t="s">
        <v>11</v>
      </c>
      <c r="U48" s="18">
        <v>40000000</v>
      </c>
      <c r="V48" s="18">
        <v>40000000</v>
      </c>
      <c r="W48" s="18" t="s">
        <v>17</v>
      </c>
      <c r="X48" s="15" t="str">
        <f t="shared" si="4"/>
        <v>APROBADAS</v>
      </c>
      <c r="Y48" s="26" t="s">
        <v>1142</v>
      </c>
      <c r="Z48" s="26" t="s">
        <v>17</v>
      </c>
      <c r="AA48" s="26" t="s">
        <v>17</v>
      </c>
      <c r="AB48" s="27" t="s">
        <v>1128</v>
      </c>
      <c r="AC48" s="26" t="s">
        <v>17</v>
      </c>
      <c r="AD48" s="26" t="str">
        <f t="shared" si="6"/>
        <v>Pública clasificada</v>
      </c>
      <c r="AE48" s="26" t="e">
        <f t="shared" ca="1" si="1"/>
        <v>#NAME?</v>
      </c>
    </row>
    <row r="49" spans="8:31" ht="409.5" x14ac:dyDescent="0.25">
      <c r="H49" s="16" t="e">
        <f ca="1" xml:space="preserve"> _xll.EPMOlapMemberO("[CONTRATO].[PARENTH1].[C45072025]","","C45072025","","000;001")</f>
        <v>#NAME?</v>
      </c>
      <c r="I49" s="16" t="e">
        <f ca="1" xml:space="preserve"> _xll.EPMOlapMemberO("[AREA].[PARENTH1].[10000000020005]","","Gcia. Recaudo y Cart","","000;001")</f>
        <v>#NAME?</v>
      </c>
      <c r="J49" s="16" t="e">
        <f ca="1" xml:space="preserve"> _xll.EPMOlapMemberO("[RUBRO].[PARENTH1].[5130950003]","","POR GESTIONES DE COBRANZA","","000;001")</f>
        <v>#NAME?</v>
      </c>
      <c r="K49" s="17" t="s">
        <v>111</v>
      </c>
      <c r="L49" s="17" t="s">
        <v>112</v>
      </c>
      <c r="M49" s="17" t="s">
        <v>114</v>
      </c>
      <c r="N49" s="35" t="s">
        <v>113</v>
      </c>
      <c r="O49" s="43" t="s">
        <v>14</v>
      </c>
      <c r="P49" t="str">
        <f t="shared" si="2"/>
        <v>enero</v>
      </c>
      <c r="Q49" s="43" t="s">
        <v>15</v>
      </c>
      <c r="R49" s="51">
        <f t="shared" si="3"/>
        <v>12.133333333333333</v>
      </c>
      <c r="S49" s="17" t="s">
        <v>21</v>
      </c>
      <c r="T49" s="17" t="s">
        <v>11</v>
      </c>
      <c r="U49" s="18">
        <v>99960000</v>
      </c>
      <c r="V49" s="18">
        <v>99960000</v>
      </c>
      <c r="W49" s="18" t="s">
        <v>9</v>
      </c>
      <c r="X49" s="15" t="str">
        <f t="shared" si="4"/>
        <v>NO APLICA</v>
      </c>
      <c r="Y49" s="26" t="s">
        <v>1142</v>
      </c>
      <c r="Z49" s="26" t="s">
        <v>17</v>
      </c>
      <c r="AA49" s="26" t="s">
        <v>17</v>
      </c>
      <c r="AB49" s="27" t="s">
        <v>1128</v>
      </c>
      <c r="AC49" s="26" t="s">
        <v>17</v>
      </c>
      <c r="AD49" s="26" t="str">
        <f t="shared" si="6"/>
        <v>Pública clasificada</v>
      </c>
      <c r="AE49" s="26" t="e">
        <f t="shared" ca="1" si="1"/>
        <v>#NAME?</v>
      </c>
    </row>
    <row r="50" spans="8:31" ht="409.5" x14ac:dyDescent="0.25">
      <c r="H50" s="16" t="e">
        <f ca="1" xml:space="preserve"> _xll.EPMOlapMemberO("[CONTRATO].[PARENTH1].[C24102025]","","C24102025","","000;001")</f>
        <v>#NAME?</v>
      </c>
      <c r="I50" s="16" t="e">
        <f ca="1" xml:space="preserve"> _xll.EPMOlapMemberO("[AREA].[PARENTH1].[10000000095001]","","Secretaría General y","","000;001")</f>
        <v>#NAME?</v>
      </c>
      <c r="J50" s="16" t="e">
        <f ca="1" xml:space="preserve"> _xll.EPMOlapMemberO("[RUBRO].[PARENTH1].[5130200000]","","AVALUOS","","000;001")</f>
        <v>#NAME?</v>
      </c>
      <c r="K50" s="17" t="s">
        <v>115</v>
      </c>
      <c r="L50" s="17" t="s">
        <v>116</v>
      </c>
      <c r="M50" s="17" t="s">
        <v>114</v>
      </c>
      <c r="N50" s="35" t="s">
        <v>117</v>
      </c>
      <c r="O50" s="43" t="s">
        <v>79</v>
      </c>
      <c r="P50" t="str">
        <f t="shared" si="2"/>
        <v>enero</v>
      </c>
      <c r="Q50" s="43" t="s">
        <v>15</v>
      </c>
      <c r="R50" s="51">
        <f t="shared" si="3"/>
        <v>12.133333333333333</v>
      </c>
      <c r="S50" s="17" t="s">
        <v>21</v>
      </c>
      <c r="T50" s="17" t="s">
        <v>11</v>
      </c>
      <c r="U50" s="18">
        <v>160000000</v>
      </c>
      <c r="V50" s="18">
        <v>160000000</v>
      </c>
      <c r="W50" s="18" t="s">
        <v>17</v>
      </c>
      <c r="X50" s="15" t="str">
        <f t="shared" si="4"/>
        <v>APROBADAS</v>
      </c>
      <c r="Y50" s="26" t="s">
        <v>1142</v>
      </c>
      <c r="Z50" s="26" t="s">
        <v>17</v>
      </c>
      <c r="AA50" s="26" t="s">
        <v>17</v>
      </c>
      <c r="AB50" s="27" t="s">
        <v>1128</v>
      </c>
      <c r="AC50" s="26" t="s">
        <v>17</v>
      </c>
      <c r="AD50" s="26" t="str">
        <f t="shared" si="6"/>
        <v>Pública clasificada</v>
      </c>
      <c r="AE50" s="26" t="e">
        <f t="shared" ca="1" si="1"/>
        <v>#NAME?</v>
      </c>
    </row>
    <row r="51" spans="8:31" ht="315" x14ac:dyDescent="0.25">
      <c r="H51" s="16" t="e">
        <f ca="1" xml:space="preserve"> _xll.EPMOlapMemberO("[CONTRATO].[PARENTH1].[C23192025]","","C23192025","","000;001")</f>
        <v>#NAME?</v>
      </c>
      <c r="I51" s="16" t="e">
        <f ca="1" xml:space="preserve"> _xll.EPMOlapMemberO("[AREA].[PARENTH1].[10000000095003]","","Gcia. Jurídica","","000;001")</f>
        <v>#NAME?</v>
      </c>
      <c r="J51" s="16" t="e">
        <f ca="1" xml:space="preserve"> _xll.EPMOlapMemberO("[RUBRO].[PARENTH1].[5130250003]","","N-SECRETARIA GENERAL","","000;001")</f>
        <v>#NAME?</v>
      </c>
      <c r="K51" s="17" t="s">
        <v>118</v>
      </c>
      <c r="L51" s="17" t="s">
        <v>116</v>
      </c>
      <c r="M51" s="17" t="s">
        <v>114</v>
      </c>
      <c r="N51" s="35" t="s">
        <v>119</v>
      </c>
      <c r="O51" s="43" t="s">
        <v>79</v>
      </c>
      <c r="P51" t="str">
        <f t="shared" si="2"/>
        <v>enero</v>
      </c>
      <c r="Q51" s="43" t="s">
        <v>15</v>
      </c>
      <c r="R51" s="51">
        <f t="shared" si="3"/>
        <v>12.133333333333333</v>
      </c>
      <c r="S51" s="17" t="s">
        <v>21</v>
      </c>
      <c r="T51" s="17" t="s">
        <v>11</v>
      </c>
      <c r="U51" s="18">
        <v>120000000</v>
      </c>
      <c r="V51" s="18">
        <v>120000000</v>
      </c>
      <c r="W51" s="18" t="s">
        <v>17</v>
      </c>
      <c r="X51" s="15" t="str">
        <f t="shared" si="4"/>
        <v>APROBADAS</v>
      </c>
      <c r="Y51" s="26" t="s">
        <v>1142</v>
      </c>
      <c r="Z51" s="26" t="s">
        <v>17</v>
      </c>
      <c r="AA51" s="26" t="s">
        <v>17</v>
      </c>
      <c r="AB51" s="27" t="s">
        <v>1128</v>
      </c>
      <c r="AC51" s="26" t="s">
        <v>17</v>
      </c>
      <c r="AD51" s="26" t="str">
        <f t="shared" si="6"/>
        <v>Pública clasificada</v>
      </c>
      <c r="AE51" s="26" t="e">
        <f t="shared" ca="1" si="1"/>
        <v>#NAME?</v>
      </c>
    </row>
    <row r="52" spans="8:31" ht="390" x14ac:dyDescent="0.25">
      <c r="H52" s="16" t="e">
        <f ca="1" xml:space="preserve"> _xll.EPMOlapMemberO("[CONTRATO].[PARENTH1].[C23202025]","","C23202025","","000;001")</f>
        <v>#NAME?</v>
      </c>
      <c r="I52" s="16" t="e">
        <f ca="1" xml:space="preserve"> _xll.EPMOlapMemberO("[AREA].[PARENTH1].[10000000095003]","","Gcia. Jurídica","","000;001")</f>
        <v>#NAME?</v>
      </c>
      <c r="J52" s="16" t="e">
        <f ca="1" xml:space="preserve"> _xll.EPMOlapMemberO("[RUBRO].[PARENTH1].[5130250003]","","N-SECRETARIA GENERAL","","000;001")</f>
        <v>#NAME?</v>
      </c>
      <c r="K52" s="17" t="s">
        <v>120</v>
      </c>
      <c r="L52" s="17" t="s">
        <v>116</v>
      </c>
      <c r="M52" s="17" t="s">
        <v>114</v>
      </c>
      <c r="N52" s="35" t="s">
        <v>121</v>
      </c>
      <c r="O52" s="43" t="s">
        <v>79</v>
      </c>
      <c r="P52" t="str">
        <f t="shared" si="2"/>
        <v>enero</v>
      </c>
      <c r="Q52" s="43" t="s">
        <v>15</v>
      </c>
      <c r="R52" s="51">
        <f t="shared" si="3"/>
        <v>12.133333333333333</v>
      </c>
      <c r="S52" s="17" t="s">
        <v>21</v>
      </c>
      <c r="T52" s="17" t="s">
        <v>11</v>
      </c>
      <c r="U52" s="18">
        <v>300000000</v>
      </c>
      <c r="V52" s="18">
        <v>300000000</v>
      </c>
      <c r="W52" s="18" t="s">
        <v>17</v>
      </c>
      <c r="X52" s="15" t="str">
        <f t="shared" si="4"/>
        <v>APROBADAS</v>
      </c>
      <c r="Y52" s="26" t="s">
        <v>1142</v>
      </c>
      <c r="Z52" s="26" t="s">
        <v>17</v>
      </c>
      <c r="AA52" s="26" t="s">
        <v>17</v>
      </c>
      <c r="AB52" s="27" t="s">
        <v>1128</v>
      </c>
      <c r="AC52" s="26" t="s">
        <v>17</v>
      </c>
      <c r="AD52" s="26" t="str">
        <f t="shared" si="6"/>
        <v>Pública clasificada</v>
      </c>
      <c r="AE52" s="26" t="e">
        <f t="shared" ca="1" si="1"/>
        <v>#NAME?</v>
      </c>
    </row>
    <row r="53" spans="8:31" ht="180" x14ac:dyDescent="0.25">
      <c r="H53" s="16" t="e">
        <f ca="1" xml:space="preserve"> _xll.EPMOlapMemberO("[CONTRATO].[PARENTH1].[C23212025]","","C23212025","","000;001")</f>
        <v>#NAME?</v>
      </c>
      <c r="I53" s="16" t="e">
        <f ca="1" xml:space="preserve"> _xll.EPMOlapMemberO("[AREA].[PARENTH1].[10000000095003]","","Gcia. Jurídica","","000;001")</f>
        <v>#NAME?</v>
      </c>
      <c r="J53" s="16" t="e">
        <f ca="1" xml:space="preserve"> _xll.EPMOlapMemberO("[RUBRO].[PARENTH1].[5130250003]","","N-SECRETARIA GENERAL","","000;001")</f>
        <v>#NAME?</v>
      </c>
      <c r="K53" s="17" t="s">
        <v>122</v>
      </c>
      <c r="L53" s="17" t="s">
        <v>123</v>
      </c>
      <c r="M53" s="17" t="s">
        <v>9</v>
      </c>
      <c r="N53" s="35" t="s">
        <v>124</v>
      </c>
      <c r="O53" s="43" t="s">
        <v>14</v>
      </c>
      <c r="P53" t="str">
        <f t="shared" si="2"/>
        <v>enero</v>
      </c>
      <c r="Q53" s="43" t="s">
        <v>55</v>
      </c>
      <c r="R53" s="51">
        <f t="shared" si="3"/>
        <v>2.9666666666666668</v>
      </c>
      <c r="S53" s="17" t="s">
        <v>21</v>
      </c>
      <c r="T53" s="17" t="s">
        <v>11</v>
      </c>
      <c r="U53" s="18">
        <v>120000000</v>
      </c>
      <c r="V53" s="18">
        <v>120000000</v>
      </c>
      <c r="W53" s="18" t="s">
        <v>17</v>
      </c>
      <c r="X53" s="15" t="str">
        <f t="shared" si="4"/>
        <v>APROBADAS</v>
      </c>
      <c r="Y53" s="26" t="s">
        <v>1142</v>
      </c>
      <c r="Z53" s="26" t="s">
        <v>17</v>
      </c>
      <c r="AA53" s="26" t="s">
        <v>17</v>
      </c>
      <c r="AB53" s="27" t="s">
        <v>1128</v>
      </c>
      <c r="AC53" s="26" t="s">
        <v>17</v>
      </c>
      <c r="AD53" s="26" t="str">
        <f t="shared" si="6"/>
        <v>Pública clasificada</v>
      </c>
      <c r="AE53" s="26" t="e">
        <f t="shared" ca="1" si="1"/>
        <v>#NAME?</v>
      </c>
    </row>
    <row r="54" spans="8:31" ht="195" x14ac:dyDescent="0.25">
      <c r="H54" s="16" t="e">
        <f ca="1" xml:space="preserve"> _xll.EPMOlapMemberO("[CONTRATO].[PARENTH1].[C20012025]","","C20012025","","000;001")</f>
        <v>#NAME?</v>
      </c>
      <c r="I54" s="16" t="e">
        <f ca="1" xml:space="preserve"> _xll.EPMOlapMemberO("[AREA].[PARENTH1].[10000000095005]","","Gcia. Talento Humano","","000;001")</f>
        <v>#NAME?</v>
      </c>
      <c r="J54" s="16" t="e">
        <f ca="1" xml:space="preserve"> _xll.EPMOlapMemberO("[RUBRO].[PARENTH1].[5130200000]","","AVALUOS","","000;001")</f>
        <v>#NAME?</v>
      </c>
      <c r="K54" s="17" t="s">
        <v>125</v>
      </c>
      <c r="L54" s="17" t="s">
        <v>123</v>
      </c>
      <c r="M54" s="17" t="s">
        <v>9</v>
      </c>
      <c r="N54" s="35" t="s">
        <v>126</v>
      </c>
      <c r="O54" s="43" t="s">
        <v>14</v>
      </c>
      <c r="P54" t="str">
        <f t="shared" si="2"/>
        <v>enero</v>
      </c>
      <c r="Q54" s="43" t="s">
        <v>55</v>
      </c>
      <c r="R54" s="51">
        <f t="shared" si="3"/>
        <v>2.9666666666666668</v>
      </c>
      <c r="S54" s="17" t="s">
        <v>21</v>
      </c>
      <c r="T54" s="17" t="s">
        <v>11</v>
      </c>
      <c r="U54" s="18">
        <v>120000000</v>
      </c>
      <c r="V54" s="18">
        <v>120000000</v>
      </c>
      <c r="W54" s="18" t="s">
        <v>17</v>
      </c>
      <c r="X54" s="15" t="str">
        <f t="shared" si="4"/>
        <v>APROBADAS</v>
      </c>
      <c r="Y54" s="26" t="s">
        <v>1142</v>
      </c>
      <c r="Z54" s="26" t="s">
        <v>17</v>
      </c>
      <c r="AA54" s="26" t="s">
        <v>17</v>
      </c>
      <c r="AB54" s="27" t="s">
        <v>1128</v>
      </c>
      <c r="AC54" s="26" t="s">
        <v>17</v>
      </c>
      <c r="AD54" s="26" t="str">
        <f t="shared" si="6"/>
        <v>Pública clasificada</v>
      </c>
      <c r="AE54" s="26" t="e">
        <f t="shared" ca="1" si="1"/>
        <v>#NAME?</v>
      </c>
    </row>
    <row r="55" spans="8:31" ht="409.5" x14ac:dyDescent="0.25">
      <c r="H55" s="16" t="e">
        <f ca="1" xml:space="preserve"> _xll.EPMOlapMemberO("[CONTRATO].[PARENTH1].[C20022025]","","C20022025","","000;001")</f>
        <v>#NAME?</v>
      </c>
      <c r="I55" s="16" t="e">
        <f ca="1" xml:space="preserve"> _xll.EPMOlapMemberO("[AREA].[PARENTH1].[10000000095005]","","Gcia. Talento Humano","","000;001")</f>
        <v>#NAME?</v>
      </c>
      <c r="J55" s="16" t="e">
        <f ca="1" xml:space="preserve"> _xll.EPMOlapMemberO("[RUBRO].[PARENTH1].[5190950038]","","PRICEWATERHOUSECOOPERS - SERVICIOS DE NOMINA","","000;001")</f>
        <v>#NAME?</v>
      </c>
      <c r="K55" s="17" t="s">
        <v>127</v>
      </c>
      <c r="L55" s="17" t="s">
        <v>45</v>
      </c>
      <c r="M55" s="17" t="s">
        <v>129</v>
      </c>
      <c r="N55" s="35" t="s">
        <v>128</v>
      </c>
      <c r="O55" s="43" t="s">
        <v>130</v>
      </c>
      <c r="P55" t="str">
        <f t="shared" si="2"/>
        <v>enero</v>
      </c>
      <c r="Q55" s="43" t="s">
        <v>15</v>
      </c>
      <c r="R55" s="51">
        <f t="shared" si="3"/>
        <v>13.6</v>
      </c>
      <c r="S55" s="17" t="s">
        <v>21</v>
      </c>
      <c r="T55" s="17" t="s">
        <v>11</v>
      </c>
      <c r="U55" s="18">
        <v>252059850</v>
      </c>
      <c r="V55" s="18">
        <v>252059850</v>
      </c>
      <c r="W55" s="18" t="s">
        <v>17</v>
      </c>
      <c r="X55" s="15" t="str">
        <f t="shared" si="4"/>
        <v>APROBADAS</v>
      </c>
      <c r="Y55" s="26" t="s">
        <v>1142</v>
      </c>
      <c r="Z55" s="26" t="s">
        <v>17</v>
      </c>
      <c r="AA55" s="26" t="s">
        <v>17</v>
      </c>
      <c r="AB55" s="27" t="s">
        <v>1128</v>
      </c>
      <c r="AC55" s="26" t="s">
        <v>17</v>
      </c>
      <c r="AD55" s="26" t="str">
        <f t="shared" si="6"/>
        <v>Pública clasificada</v>
      </c>
      <c r="AE55" s="26" t="e">
        <f t="shared" ca="1" si="1"/>
        <v>#NAME?</v>
      </c>
    </row>
    <row r="56" spans="8:31" ht="330" x14ac:dyDescent="0.25">
      <c r="H56" s="16" t="e">
        <f ca="1" xml:space="preserve"> _xll.EPMOlapMemberO("[CONTRATO].[PARENTH1].[C55552025]","","C55552025","","000;001")</f>
        <v>#NAME?</v>
      </c>
      <c r="I56" s="16" t="e">
        <f ca="1" xml:space="preserve"> _xll.EPMOlapMemberO("[AREA].[PARENTH1].[10000000033005]","","Gcia. Gestión Financ","","000;001")</f>
        <v>#NAME?</v>
      </c>
      <c r="J56" s="16" t="e">
        <f ca="1" xml:space="preserve"> _xll.EPMOlapMemberO("[RUBRO].[PARENTH1].[5130200000]","","AVALUOS","","000;001")</f>
        <v>#NAME?</v>
      </c>
      <c r="K56" s="17" t="s">
        <v>131</v>
      </c>
      <c r="L56" s="17" t="s">
        <v>10</v>
      </c>
      <c r="M56" s="17" t="s">
        <v>98</v>
      </c>
      <c r="N56" s="35" t="s">
        <v>132</v>
      </c>
      <c r="O56" s="43" t="s">
        <v>79</v>
      </c>
      <c r="P56" t="str">
        <f t="shared" si="2"/>
        <v>enero</v>
      </c>
      <c r="Q56" s="43" t="s">
        <v>15</v>
      </c>
      <c r="R56" s="51">
        <f t="shared" si="3"/>
        <v>12.133333333333333</v>
      </c>
      <c r="S56" s="17" t="s">
        <v>21</v>
      </c>
      <c r="T56" s="17" t="s">
        <v>11</v>
      </c>
      <c r="U56" s="18">
        <v>420000000</v>
      </c>
      <c r="V56" s="18">
        <v>420000000</v>
      </c>
      <c r="W56" s="18" t="s">
        <v>17</v>
      </c>
      <c r="X56" s="15" t="str">
        <f t="shared" si="4"/>
        <v>APROBADAS</v>
      </c>
      <c r="Y56" s="26" t="s">
        <v>1142</v>
      </c>
      <c r="Z56" s="26" t="s">
        <v>17</v>
      </c>
      <c r="AA56" s="26" t="s">
        <v>17</v>
      </c>
      <c r="AB56" s="27" t="s">
        <v>1128</v>
      </c>
      <c r="AC56" s="26" t="s">
        <v>17</v>
      </c>
      <c r="AD56" s="26" t="str">
        <f t="shared" si="6"/>
        <v>Pública clasificada</v>
      </c>
      <c r="AE56" s="26" t="e">
        <f t="shared" ca="1" si="1"/>
        <v>#NAME?</v>
      </c>
    </row>
    <row r="57" spans="8:31" ht="409.5" x14ac:dyDescent="0.25">
      <c r="H57" s="16" t="e">
        <f ca="1" xml:space="preserve"> _xll.EPMOlapMemberO("[CONTRATO].[PARENTH1].[C55562025]","","C55562025","","000;001")</f>
        <v>#NAME?</v>
      </c>
      <c r="I57" s="16" t="e">
        <f ca="1" xml:space="preserve"> _xll.EPMOlapMemberO("[AREA].[PARENTH1].[10000000033003]","","Gcia. Logística","","000;001")</f>
        <v>#NAME?</v>
      </c>
      <c r="J57" s="16" t="e">
        <f ca="1" xml:space="preserve"> _xll.EPMOlapMemberO("[RUBRO].[PARENTH1].[5164300000]","","TRANSPORTE RIESGOS LABORALES","","000;001")</f>
        <v>#NAME?</v>
      </c>
      <c r="K57" s="17" t="s">
        <v>133</v>
      </c>
      <c r="L57" s="17" t="s">
        <v>71</v>
      </c>
      <c r="M57" s="17" t="s">
        <v>67</v>
      </c>
      <c r="N57" s="35" t="s">
        <v>105</v>
      </c>
      <c r="O57" s="43" t="s">
        <v>79</v>
      </c>
      <c r="P57" t="str">
        <f t="shared" si="2"/>
        <v>enero</v>
      </c>
      <c r="Q57" s="43" t="s">
        <v>99</v>
      </c>
      <c r="R57" s="51">
        <f t="shared" si="3"/>
        <v>11.1</v>
      </c>
      <c r="S57" s="17" t="s">
        <v>107</v>
      </c>
      <c r="T57" s="17" t="s">
        <v>11</v>
      </c>
      <c r="U57" s="18">
        <v>6692532</v>
      </c>
      <c r="V57" s="18">
        <v>6692532</v>
      </c>
      <c r="W57" s="18" t="s">
        <v>25</v>
      </c>
      <c r="X57" s="15" t="str">
        <f t="shared" si="4"/>
        <v>NO APLICA</v>
      </c>
      <c r="Y57" s="26" t="s">
        <v>1142</v>
      </c>
      <c r="Z57" s="26" t="s">
        <v>17</v>
      </c>
      <c r="AA57" s="26" t="s">
        <v>17</v>
      </c>
      <c r="AB57" s="27" t="s">
        <v>1128</v>
      </c>
      <c r="AC57" s="26" t="s">
        <v>17</v>
      </c>
      <c r="AD57" s="26" t="str">
        <f t="shared" si="6"/>
        <v>Pública clasificada</v>
      </c>
      <c r="AE57" s="26" t="e">
        <f t="shared" ca="1" si="1"/>
        <v>#NAME?</v>
      </c>
    </row>
    <row r="58" spans="8:31" ht="409.5" x14ac:dyDescent="0.25">
      <c r="H58" s="16" t="e">
        <f ca="1" xml:space="preserve"> _xll.EPMOlapMemberO("[CONTRATO].[PARENTH1].[C45042025]","","C45042025","","000;001")</f>
        <v>#NAME?</v>
      </c>
      <c r="I58" s="16" t="e">
        <f ca="1" xml:space="preserve"> _xll.EPMOlapMemberO("[AREA].[PARENTH1].[10000000020005]","","Gcia. Recaudo y Cart","","000;001")</f>
        <v>#NAME?</v>
      </c>
      <c r="J58" s="16" t="e">
        <f ca="1" xml:space="preserve"> _xll.EPMOlapMemberO("[RUBRO].[PARENTH1].[5130950003]","","POR GESTIONES DE COBRANZA","","000;001")</f>
        <v>#NAME?</v>
      </c>
      <c r="K58" s="17" t="s">
        <v>134</v>
      </c>
      <c r="L58" s="17" t="s">
        <v>71</v>
      </c>
      <c r="M58" s="17" t="s">
        <v>67</v>
      </c>
      <c r="N58" s="35" t="s">
        <v>110</v>
      </c>
      <c r="O58" s="43" t="s">
        <v>79</v>
      </c>
      <c r="P58" t="str">
        <f t="shared" si="2"/>
        <v>enero</v>
      </c>
      <c r="Q58" s="43" t="s">
        <v>15</v>
      </c>
      <c r="R58" s="51">
        <f t="shared" si="3"/>
        <v>12.133333333333333</v>
      </c>
      <c r="S58" s="17" t="s">
        <v>21</v>
      </c>
      <c r="T58" s="17" t="s">
        <v>11</v>
      </c>
      <c r="U58" s="18">
        <v>753103783</v>
      </c>
      <c r="V58" s="18">
        <v>753103783</v>
      </c>
      <c r="W58" s="18" t="s">
        <v>25</v>
      </c>
      <c r="X58" s="15" t="str">
        <f t="shared" si="4"/>
        <v>NO APLICA</v>
      </c>
      <c r="Y58" s="26" t="s">
        <v>1142</v>
      </c>
      <c r="Z58" s="26" t="s">
        <v>17</v>
      </c>
      <c r="AA58" s="26" t="s">
        <v>17</v>
      </c>
      <c r="AB58" s="27" t="s">
        <v>1128</v>
      </c>
      <c r="AC58" s="26" t="s">
        <v>17</v>
      </c>
      <c r="AD58" s="26" t="str">
        <f t="shared" si="6"/>
        <v>Pública clasificada</v>
      </c>
      <c r="AE58" s="26" t="e">
        <f t="shared" ca="1" si="1"/>
        <v>#NAME?</v>
      </c>
    </row>
    <row r="59" spans="8:31" ht="409.5" x14ac:dyDescent="0.25">
      <c r="H59" s="16" t="e">
        <f ca="1" xml:space="preserve"> _xll.EPMOlapMemberO("[CONTRATO].[PARENTH1].[C45082025]","","C45082025","","000;001")</f>
        <v>#NAME?</v>
      </c>
      <c r="I59" s="16" t="e">
        <f ca="1" xml:space="preserve"> _xll.EPMOlapMemberO("[AREA].[PARENTH1].[10000000020005]","","Gcia. Recaudo y Cart","","000;001")</f>
        <v>#NAME?</v>
      </c>
      <c r="J59" s="16" t="e">
        <f ca="1" xml:space="preserve"> _xll.EPMOlapMemberO("[RUBRO].[PARENTH1].[5130950003]","","POR GESTIONES DE COBRANZA","","000;001")</f>
        <v>#NAME?</v>
      </c>
      <c r="K59" s="17" t="s">
        <v>135</v>
      </c>
      <c r="L59" s="17" t="s">
        <v>71</v>
      </c>
      <c r="M59" s="17" t="s">
        <v>67</v>
      </c>
      <c r="N59" s="35" t="s">
        <v>72</v>
      </c>
      <c r="O59" s="43" t="s">
        <v>68</v>
      </c>
      <c r="P59" t="str">
        <f t="shared" si="2"/>
        <v>enero</v>
      </c>
      <c r="Q59" s="43" t="s">
        <v>69</v>
      </c>
      <c r="R59" s="51">
        <f t="shared" si="3"/>
        <v>12.133333333333333</v>
      </c>
      <c r="S59" s="17" t="s">
        <v>21</v>
      </c>
      <c r="T59" s="17" t="s">
        <v>11</v>
      </c>
      <c r="U59" s="18">
        <v>80310378</v>
      </c>
      <c r="V59" s="18">
        <v>80310378</v>
      </c>
      <c r="W59" s="18" t="s">
        <v>25</v>
      </c>
      <c r="X59" s="15" t="str">
        <f t="shared" si="4"/>
        <v>NO APLICA</v>
      </c>
      <c r="Y59" s="26" t="s">
        <v>1142</v>
      </c>
      <c r="Z59" s="26" t="s">
        <v>17</v>
      </c>
      <c r="AA59" s="26" t="s">
        <v>17</v>
      </c>
      <c r="AB59" s="27" t="s">
        <v>1128</v>
      </c>
      <c r="AC59" s="26" t="s">
        <v>17</v>
      </c>
      <c r="AD59" s="26" t="str">
        <f t="shared" si="6"/>
        <v>Pública clasificada</v>
      </c>
      <c r="AE59" s="26" t="e">
        <f t="shared" ca="1" si="1"/>
        <v>#NAME?</v>
      </c>
    </row>
    <row r="60" spans="8:31" ht="409.5" x14ac:dyDescent="0.25">
      <c r="H60" s="16" t="e">
        <f ca="1" xml:space="preserve"> _xll.EPMOlapMemberO("[CONTRATO].[PARENTH1].[C45102025]","","C45102025","","000;001")</f>
        <v>#NAME?</v>
      </c>
      <c r="I60" s="16" t="e">
        <f ca="1" xml:space="preserve"> _xll.EPMOlapMemberO("[AREA].[PARENTH1].[10000000020005]","","Gcia. Recaudo y Cart","","000;001")</f>
        <v>#NAME?</v>
      </c>
      <c r="J60" s="16" t="e">
        <f ca="1" xml:space="preserve"> _xll.EPMOlapMemberO("[RUBRO].[PARENTH1].[5130950003]","","POR GESTIONES DE COBRANZA","","000;001")</f>
        <v>#NAME?</v>
      </c>
      <c r="K60" s="17" t="s">
        <v>136</v>
      </c>
      <c r="L60" s="17" t="s">
        <v>71</v>
      </c>
      <c r="M60" s="17" t="s">
        <v>67</v>
      </c>
      <c r="N60" s="35" t="s">
        <v>110</v>
      </c>
      <c r="O60" s="43" t="s">
        <v>79</v>
      </c>
      <c r="P60" t="str">
        <f t="shared" si="2"/>
        <v>enero</v>
      </c>
      <c r="Q60" s="43" t="s">
        <v>15</v>
      </c>
      <c r="R60" s="51">
        <f t="shared" si="3"/>
        <v>12.133333333333333</v>
      </c>
      <c r="S60" s="17" t="s">
        <v>21</v>
      </c>
      <c r="T60" s="17" t="s">
        <v>11</v>
      </c>
      <c r="U60" s="18">
        <v>753103782</v>
      </c>
      <c r="V60" s="18">
        <v>753103782</v>
      </c>
      <c r="W60" s="18" t="s">
        <v>25</v>
      </c>
      <c r="X60" s="15" t="str">
        <f t="shared" si="4"/>
        <v>NO APLICA</v>
      </c>
      <c r="Y60" s="26" t="s">
        <v>1142</v>
      </c>
      <c r="Z60" s="26" t="s">
        <v>17</v>
      </c>
      <c r="AA60" s="26" t="s">
        <v>17</v>
      </c>
      <c r="AB60" s="27" t="s">
        <v>1128</v>
      </c>
      <c r="AC60" s="26" t="s">
        <v>17</v>
      </c>
      <c r="AD60" s="26" t="str">
        <f t="shared" si="6"/>
        <v>Pública clasificada</v>
      </c>
      <c r="AE60" s="26" t="e">
        <f t="shared" ca="1" si="1"/>
        <v>#NAME?</v>
      </c>
    </row>
    <row r="61" spans="8:31" ht="405" x14ac:dyDescent="0.25">
      <c r="H61" s="16" t="e">
        <f ca="1" xml:space="preserve"> _xll.EPMOlapMemberO("[CONTRATO].[PARENTH1].[C45112025]","","C45112025","","000;001")</f>
        <v>#NAME?</v>
      </c>
      <c r="I61" s="16" t="e">
        <f ca="1" xml:space="preserve"> _xll.EPMOlapMemberO("[AREA].[PARENTH1].[10000000020005]","","Gcia. Recaudo y Cart","","000;001")</f>
        <v>#NAME?</v>
      </c>
      <c r="J61" s="16" t="e">
        <f ca="1" xml:space="preserve"> _xll.EPMOlapMemberO("[RUBRO].[PARENTH1].[5130950003]","","POR GESTIONES DE COBRANZA","","000;001")</f>
        <v>#NAME?</v>
      </c>
      <c r="K61" s="17" t="s">
        <v>137</v>
      </c>
      <c r="L61" s="17" t="s">
        <v>71</v>
      </c>
      <c r="M61" s="17" t="s">
        <v>67</v>
      </c>
      <c r="N61" s="35" t="s">
        <v>138</v>
      </c>
      <c r="O61" s="43" t="s">
        <v>79</v>
      </c>
      <c r="P61" t="str">
        <f t="shared" si="2"/>
        <v>enero</v>
      </c>
      <c r="Q61" s="43" t="s">
        <v>15</v>
      </c>
      <c r="R61" s="51">
        <f t="shared" si="3"/>
        <v>12.133333333333333</v>
      </c>
      <c r="S61" s="17" t="s">
        <v>21</v>
      </c>
      <c r="T61" s="17" t="s">
        <v>11</v>
      </c>
      <c r="U61" s="18">
        <v>10000000</v>
      </c>
      <c r="V61" s="18">
        <v>10000000</v>
      </c>
      <c r="W61" s="18" t="s">
        <v>25</v>
      </c>
      <c r="X61" s="15" t="str">
        <f t="shared" si="4"/>
        <v>NO APLICA</v>
      </c>
      <c r="Y61" s="26" t="s">
        <v>1142</v>
      </c>
      <c r="Z61" s="26" t="s">
        <v>17</v>
      </c>
      <c r="AA61" s="26" t="s">
        <v>17</v>
      </c>
      <c r="AB61" s="27" t="s">
        <v>1128</v>
      </c>
      <c r="AC61" s="26" t="s">
        <v>17</v>
      </c>
      <c r="AD61" s="26" t="str">
        <f t="shared" si="6"/>
        <v>Pública clasificada</v>
      </c>
      <c r="AE61" s="26" t="e">
        <f t="shared" ca="1" si="1"/>
        <v>#NAME?</v>
      </c>
    </row>
    <row r="62" spans="8:31" ht="409.5" x14ac:dyDescent="0.25">
      <c r="H62" s="16" t="e">
        <f ca="1" xml:space="preserve"> _xll.EPMOlapMemberO("[CONTRATO].[PARENTH1].[C45132025]","","C45132025","","000;001")</f>
        <v>#NAME?</v>
      </c>
      <c r="I62" s="16" t="e">
        <f ca="1" xml:space="preserve"> _xll.EPMOlapMemberO("[AREA].[PARENTH1].[10000000020005]","","Gcia. Recaudo y Cart","","000;001")</f>
        <v>#NAME?</v>
      </c>
      <c r="J62" s="16" t="e">
        <f ca="1" xml:space="preserve"> _xll.EPMOlapMemberO("[RUBRO].[PARENTH1].[5164250001]","","N-PUBLICIDAD Y SUSCRPCIONES - ARL","","000;001")</f>
        <v>#NAME?</v>
      </c>
      <c r="K62" s="17" t="s">
        <v>139</v>
      </c>
      <c r="L62" s="17" t="s">
        <v>65</v>
      </c>
      <c r="M62" s="17" t="s">
        <v>67</v>
      </c>
      <c r="N62" s="35" t="s">
        <v>66</v>
      </c>
      <c r="O62" s="43" t="s">
        <v>9</v>
      </c>
      <c r="P62" t="e">
        <f t="shared" si="2"/>
        <v>#VALUE!</v>
      </c>
      <c r="Q62" s="43" t="s">
        <v>9</v>
      </c>
      <c r="R62" s="51" t="e">
        <f t="shared" si="3"/>
        <v>#VALUE!</v>
      </c>
      <c r="S62" s="17" t="s">
        <v>21</v>
      </c>
      <c r="T62" s="17" t="s">
        <v>11</v>
      </c>
      <c r="U62" s="18">
        <v>1128630754</v>
      </c>
      <c r="V62" s="18">
        <v>1128630754</v>
      </c>
      <c r="W62" s="18" t="s">
        <v>25</v>
      </c>
      <c r="X62" s="15" t="str">
        <f t="shared" si="4"/>
        <v>NO APLICA</v>
      </c>
      <c r="Y62" s="26" t="s">
        <v>1142</v>
      </c>
      <c r="Z62" s="26" t="s">
        <v>17</v>
      </c>
      <c r="AA62" s="26" t="s">
        <v>17</v>
      </c>
      <c r="AB62" s="27" t="s">
        <v>1128</v>
      </c>
      <c r="AC62" s="26" t="s">
        <v>17</v>
      </c>
      <c r="AD62" s="26" t="str">
        <f t="shared" si="6"/>
        <v>Pública clasificada</v>
      </c>
      <c r="AE62" s="26" t="e">
        <f t="shared" ca="1" si="1"/>
        <v>#NAME?</v>
      </c>
    </row>
    <row r="63" spans="8:31" ht="409.5" x14ac:dyDescent="0.25">
      <c r="H63" s="16" t="e">
        <f ca="1" xml:space="preserve"> _xll.EPMOlapMemberO("[CONTRATO].[PARENTH1].[C45142025]","","C45142025","","000;001")</f>
        <v>#NAME?</v>
      </c>
      <c r="I63" s="16" t="e">
        <f ca="1" xml:space="preserve"> _xll.EPMOlapMemberO("[AREA].[PARENTH1].[10000000020001]","","Vice. de Operaciones","","000;001")</f>
        <v>#NAME?</v>
      </c>
      <c r="J63" s="16" t="e">
        <f ca="1" xml:space="preserve"> _xll.EPMOlapMemberO("[RUBRO].[PARENTH1].[5190250009]","","CALL CENTER","","000;001")</f>
        <v>#NAME?</v>
      </c>
      <c r="K63" s="17" t="s">
        <v>140</v>
      </c>
      <c r="L63" s="17" t="s">
        <v>28</v>
      </c>
      <c r="M63" s="17" t="s">
        <v>30</v>
      </c>
      <c r="N63" s="35" t="s">
        <v>62</v>
      </c>
      <c r="O63" s="43" t="s">
        <v>141</v>
      </c>
      <c r="P63" t="str">
        <f t="shared" si="2"/>
        <v>enero</v>
      </c>
      <c r="Q63" s="43" t="s">
        <v>15</v>
      </c>
      <c r="R63" s="51">
        <f t="shared" si="3"/>
        <v>9.1333333333333329</v>
      </c>
      <c r="S63" s="17" t="s">
        <v>16</v>
      </c>
      <c r="T63" s="17" t="s">
        <v>11</v>
      </c>
      <c r="U63" s="18">
        <v>407638771</v>
      </c>
      <c r="V63" s="18">
        <v>407638771</v>
      </c>
      <c r="W63" s="18" t="s">
        <v>25</v>
      </c>
      <c r="X63" s="15" t="str">
        <f t="shared" si="4"/>
        <v>NO APLICA</v>
      </c>
      <c r="Y63" s="26" t="s">
        <v>1142</v>
      </c>
      <c r="Z63" s="26" t="s">
        <v>17</v>
      </c>
      <c r="AA63" s="26" t="s">
        <v>17</v>
      </c>
      <c r="AB63" s="27" t="s">
        <v>1128</v>
      </c>
      <c r="AC63" s="26" t="s">
        <v>17</v>
      </c>
      <c r="AD63" s="26" t="str">
        <f t="shared" si="6"/>
        <v>Pública clasificada</v>
      </c>
      <c r="AE63" s="26" t="e">
        <f t="shared" ca="1" si="1"/>
        <v>#NAME?</v>
      </c>
    </row>
    <row r="64" spans="8:31" ht="300" x14ac:dyDescent="0.25">
      <c r="H64" s="16" t="e">
        <f ca="1" xml:space="preserve"> _xll.EPMOlapMemberO("[CONTRATO].[PARENTH1].[C45152025]","","C45152025","","000;001")</f>
        <v>#NAME?</v>
      </c>
      <c r="I64" s="16" t="e">
        <f ca="1" xml:space="preserve"> _xll.EPMOlapMemberO("[AREA].[PARENTH1].[10000000020003]","","Gcia. Afiliaciones y","","000;001")</f>
        <v>#NAME?</v>
      </c>
      <c r="J64" s="16" t="e">
        <f ca="1" xml:space="preserve"> _xll.EPMOlapMemberO("[RUBRO].[PARENTH1].[5190450000]","","PAPELERIA DE PRODUCCION","","000;001")</f>
        <v>#NAME?</v>
      </c>
      <c r="K64" s="17" t="s">
        <v>142</v>
      </c>
      <c r="L64" s="17" t="s">
        <v>143</v>
      </c>
      <c r="M64" s="17" t="s">
        <v>9</v>
      </c>
      <c r="N64" s="35" t="s">
        <v>145</v>
      </c>
      <c r="O64" s="43" t="s">
        <v>14</v>
      </c>
      <c r="P64" t="str">
        <f t="shared" si="2"/>
        <v>enero</v>
      </c>
      <c r="Q64" s="43" t="s">
        <v>15</v>
      </c>
      <c r="R64" s="51">
        <f t="shared" si="3"/>
        <v>12.133333333333333</v>
      </c>
      <c r="S64" s="17" t="s">
        <v>21</v>
      </c>
      <c r="T64" s="17" t="s">
        <v>144</v>
      </c>
      <c r="U64" s="18">
        <v>50000000</v>
      </c>
      <c r="V64" s="18">
        <v>50000000</v>
      </c>
      <c r="W64" s="18" t="s">
        <v>17</v>
      </c>
      <c r="X64" s="15" t="str">
        <f t="shared" si="4"/>
        <v>APROBADAS</v>
      </c>
      <c r="Y64" s="26" t="s">
        <v>1142</v>
      </c>
      <c r="Z64" s="26" t="s">
        <v>17</v>
      </c>
      <c r="AA64" s="26" t="s">
        <v>17</v>
      </c>
      <c r="AB64" s="27" t="s">
        <v>1128</v>
      </c>
      <c r="AC64" s="26" t="s">
        <v>17</v>
      </c>
      <c r="AD64" s="26" t="str">
        <f t="shared" si="6"/>
        <v>Pública clasificada</v>
      </c>
      <c r="AE64" s="26" t="e">
        <f t="shared" ca="1" si="1"/>
        <v>#NAME?</v>
      </c>
    </row>
    <row r="65" spans="8:31" ht="300" x14ac:dyDescent="0.25">
      <c r="H65" s="16" t="e">
        <f ca="1" xml:space="preserve"> _xll.EPMOlapMemberO("[CONTRATO].[PARENTH1].[C75012025]","","C75012025","","000;001")</f>
        <v>#NAME?</v>
      </c>
      <c r="I65" s="16" t="e">
        <f ca="1" xml:space="preserve"> _xll.EPMOlapMemberO("[AREA].[PARENTH1].[10000000025005]","","Gcia. Administración","","000;001")</f>
        <v>#NAME?</v>
      </c>
      <c r="J65" s="16" t="e">
        <f ca="1" xml:space="preserve"> _xll.EPMOlapMemberO("[RUBRO].[PARENTH1].[5118150001]","","TRAMITES Y LICENCIAS","","000;001")</f>
        <v>#NAME?</v>
      </c>
      <c r="K65" s="17" t="s">
        <v>146</v>
      </c>
      <c r="L65" s="17" t="s">
        <v>143</v>
      </c>
      <c r="M65" s="17" t="s">
        <v>9</v>
      </c>
      <c r="N65" s="35" t="s">
        <v>145</v>
      </c>
      <c r="O65" s="43" t="s">
        <v>14</v>
      </c>
      <c r="P65" t="str">
        <f t="shared" si="2"/>
        <v>enero</v>
      </c>
      <c r="Q65" s="43" t="s">
        <v>15</v>
      </c>
      <c r="R65" s="51">
        <f t="shared" si="3"/>
        <v>12.133333333333333</v>
      </c>
      <c r="S65" s="17" t="s">
        <v>21</v>
      </c>
      <c r="T65" s="17" t="s">
        <v>144</v>
      </c>
      <c r="U65" s="18">
        <v>80000000</v>
      </c>
      <c r="V65" s="18">
        <v>80000000</v>
      </c>
      <c r="W65" s="18" t="s">
        <v>17</v>
      </c>
      <c r="X65" s="15" t="str">
        <f t="shared" si="4"/>
        <v>APROBADAS</v>
      </c>
      <c r="Y65" s="26" t="s">
        <v>1142</v>
      </c>
      <c r="Z65" s="26" t="s">
        <v>17</v>
      </c>
      <c r="AA65" s="26" t="s">
        <v>17</v>
      </c>
      <c r="AB65" s="27" t="s">
        <v>1128</v>
      </c>
      <c r="AC65" s="26" t="s">
        <v>17</v>
      </c>
      <c r="AD65" s="26" t="str">
        <f t="shared" si="6"/>
        <v>Pública clasificada</v>
      </c>
      <c r="AE65" s="26" t="e">
        <f t="shared" ca="1" si="1"/>
        <v>#NAME?</v>
      </c>
    </row>
    <row r="66" spans="8:31" ht="300" x14ac:dyDescent="0.25">
      <c r="H66" s="16" t="e">
        <f ca="1" xml:space="preserve"> _xll.EPMOlapMemberO("[CONTRATO].[PARENTH1].[C75022025]","","C75022025","","000;001")</f>
        <v>#NAME?</v>
      </c>
      <c r="I66" s="16" t="e">
        <f ca="1" xml:space="preserve"> _xll.EPMOlapMemberO("[AREA].[PARENTH1].[10000000025005]","","Gcia. Administración","","000;001")</f>
        <v>#NAME?</v>
      </c>
      <c r="J66" s="16" t="e">
        <f ca="1" xml:space="preserve"> _xll.EPMOlapMemberO("[RUBRO].[PARENTH1].[5118150001]","","TRAMITES Y LICENCIAS","","000;001")</f>
        <v>#NAME?</v>
      </c>
      <c r="K66" s="17" t="s">
        <v>147</v>
      </c>
      <c r="L66" s="17" t="s">
        <v>143</v>
      </c>
      <c r="M66" s="17" t="s">
        <v>9</v>
      </c>
      <c r="N66" s="35" t="s">
        <v>145</v>
      </c>
      <c r="O66" s="43" t="s">
        <v>14</v>
      </c>
      <c r="P66" t="str">
        <f t="shared" si="2"/>
        <v>enero</v>
      </c>
      <c r="Q66" s="43" t="s">
        <v>15</v>
      </c>
      <c r="R66" s="51">
        <f t="shared" si="3"/>
        <v>12.133333333333333</v>
      </c>
      <c r="S66" s="17" t="s">
        <v>21</v>
      </c>
      <c r="T66" s="17" t="s">
        <v>144</v>
      </c>
      <c r="U66" s="18">
        <v>160000000</v>
      </c>
      <c r="V66" s="18">
        <v>160000000</v>
      </c>
      <c r="W66" s="18" t="s">
        <v>17</v>
      </c>
      <c r="X66" s="15" t="str">
        <f t="shared" si="4"/>
        <v>APROBADAS</v>
      </c>
      <c r="Y66" s="26" t="s">
        <v>1142</v>
      </c>
      <c r="Z66" s="26" t="s">
        <v>17</v>
      </c>
      <c r="AA66" s="26" t="s">
        <v>17</v>
      </c>
      <c r="AB66" s="27" t="s">
        <v>1128</v>
      </c>
      <c r="AC66" s="26" t="s">
        <v>17</v>
      </c>
      <c r="AD66" s="26" t="str">
        <f t="shared" si="6"/>
        <v>Pública clasificada</v>
      </c>
      <c r="AE66" s="26" t="e">
        <f t="shared" ca="1" si="1"/>
        <v>#NAME?</v>
      </c>
    </row>
    <row r="67" spans="8:31" ht="300" x14ac:dyDescent="0.25">
      <c r="H67" s="16" t="e">
        <f ca="1" xml:space="preserve"> _xll.EPMOlapMemberO("[CONTRATO].[PARENTH1].[C75032025]","","C75032025","","000;001")</f>
        <v>#NAME?</v>
      </c>
      <c r="I67" s="16" t="e">
        <f ca="1" xml:space="preserve"> _xll.EPMOlapMemberO("[AREA].[PARENTH1].[10000000025005]","","Gcia. Administración","","000;001")</f>
        <v>#NAME?</v>
      </c>
      <c r="J67" s="16" t="e">
        <f ca="1" xml:space="preserve"> _xll.EPMOlapMemberO("[RUBRO].[PARENTH1].[5118150001]","","TRAMITES Y LICENCIAS","","000;001")</f>
        <v>#NAME?</v>
      </c>
      <c r="K67" s="17" t="s">
        <v>148</v>
      </c>
      <c r="L67" s="17" t="s">
        <v>143</v>
      </c>
      <c r="M67" s="17" t="s">
        <v>9</v>
      </c>
      <c r="N67" s="35" t="s">
        <v>145</v>
      </c>
      <c r="O67" s="43" t="s">
        <v>14</v>
      </c>
      <c r="P67" t="str">
        <f t="shared" si="2"/>
        <v>enero</v>
      </c>
      <c r="Q67" s="43" t="s">
        <v>15</v>
      </c>
      <c r="R67" s="51">
        <f t="shared" si="3"/>
        <v>12.133333333333333</v>
      </c>
      <c r="S67" s="17" t="s">
        <v>21</v>
      </c>
      <c r="T67" s="17" t="s">
        <v>144</v>
      </c>
      <c r="U67" s="18">
        <v>60000000</v>
      </c>
      <c r="V67" s="18">
        <v>60000000</v>
      </c>
      <c r="W67" s="18" t="s">
        <v>17</v>
      </c>
      <c r="X67" s="15" t="str">
        <f t="shared" si="4"/>
        <v>APROBADAS</v>
      </c>
      <c r="Y67" s="26" t="s">
        <v>1142</v>
      </c>
      <c r="Z67" s="26" t="s">
        <v>17</v>
      </c>
      <c r="AA67" s="26" t="s">
        <v>17</v>
      </c>
      <c r="AB67" s="27" t="s">
        <v>1128</v>
      </c>
      <c r="AC67" s="26" t="s">
        <v>17</v>
      </c>
      <c r="AD67" s="26" t="str">
        <f t="shared" si="6"/>
        <v>Pública clasificada</v>
      </c>
      <c r="AE67" s="26" t="e">
        <f t="shared" ca="1" si="1"/>
        <v>#NAME?</v>
      </c>
    </row>
    <row r="68" spans="8:31" ht="300" x14ac:dyDescent="0.25">
      <c r="H68" s="16" t="e">
        <f ca="1" xml:space="preserve"> _xll.EPMOlapMemberO("[CONTRATO].[PARENTH1].[C75042025]","","C75042025","","000;001")</f>
        <v>#NAME?</v>
      </c>
      <c r="I68" s="16" t="e">
        <f ca="1" xml:space="preserve"> _xll.EPMOlapMemberO("[AREA].[PARENTH1].[10000000025005]","","Gcia. Administración","","000;001")</f>
        <v>#NAME?</v>
      </c>
      <c r="J68" s="16" t="e">
        <f ca="1" xml:space="preserve"> _xll.EPMOlapMemberO("[RUBRO].[PARENTH1].[5118150001]","","TRAMITES Y LICENCIAS","","000;001")</f>
        <v>#NAME?</v>
      </c>
      <c r="K68" s="17" t="s">
        <v>149</v>
      </c>
      <c r="L68" s="17" t="s">
        <v>143</v>
      </c>
      <c r="M68" s="17" t="s">
        <v>9</v>
      </c>
      <c r="N68" s="35" t="s">
        <v>145</v>
      </c>
      <c r="O68" s="43" t="s">
        <v>14</v>
      </c>
      <c r="P68" t="str">
        <f t="shared" si="2"/>
        <v>enero</v>
      </c>
      <c r="Q68" s="43" t="s">
        <v>15</v>
      </c>
      <c r="R68" s="51">
        <f t="shared" si="3"/>
        <v>12.133333333333333</v>
      </c>
      <c r="S68" s="17" t="s">
        <v>21</v>
      </c>
      <c r="T68" s="17" t="s">
        <v>144</v>
      </c>
      <c r="U68" s="18">
        <v>60000000</v>
      </c>
      <c r="V68" s="18">
        <v>60000000</v>
      </c>
      <c r="W68" s="18" t="s">
        <v>17</v>
      </c>
      <c r="X68" s="15" t="str">
        <f t="shared" si="4"/>
        <v>APROBADAS</v>
      </c>
      <c r="Y68" s="26" t="s">
        <v>1142</v>
      </c>
      <c r="Z68" s="26" t="s">
        <v>17</v>
      </c>
      <c r="AA68" s="26" t="s">
        <v>17</v>
      </c>
      <c r="AB68" s="27" t="s">
        <v>1128</v>
      </c>
      <c r="AC68" s="26" t="s">
        <v>17</v>
      </c>
      <c r="AD68" s="26" t="str">
        <f t="shared" si="6"/>
        <v>Pública clasificada</v>
      </c>
      <c r="AE68" s="26" t="e">
        <f t="shared" ca="1" si="1"/>
        <v>#NAME?</v>
      </c>
    </row>
    <row r="69" spans="8:31" ht="300" x14ac:dyDescent="0.25">
      <c r="H69" s="16" t="e">
        <f ca="1" xml:space="preserve"> _xll.EPMOlapMemberO("[CONTRATO].[PARENTH1].[C75052025]","","C75052025","","000;001")</f>
        <v>#NAME?</v>
      </c>
      <c r="I69" s="16" t="e">
        <f ca="1" xml:space="preserve"> _xll.EPMOlapMemberO("[AREA].[PARENTH1].[10000000025005]","","Gcia. Administración","","000;001")</f>
        <v>#NAME?</v>
      </c>
      <c r="J69" s="16" t="e">
        <f ca="1" xml:space="preserve"> _xll.EPMOlapMemberO("[RUBRO].[PARENTH1].[5118150001]","","TRAMITES Y LICENCIAS","","000;001")</f>
        <v>#NAME?</v>
      </c>
      <c r="K69" s="17" t="s">
        <v>150</v>
      </c>
      <c r="L69" s="17" t="s">
        <v>143</v>
      </c>
      <c r="M69" s="17" t="s">
        <v>9</v>
      </c>
      <c r="N69" s="35" t="s">
        <v>145</v>
      </c>
      <c r="O69" s="43" t="s">
        <v>14</v>
      </c>
      <c r="P69" t="str">
        <f t="shared" si="2"/>
        <v>enero</v>
      </c>
      <c r="Q69" s="43" t="s">
        <v>15</v>
      </c>
      <c r="R69" s="51">
        <f t="shared" si="3"/>
        <v>12.133333333333333</v>
      </c>
      <c r="S69" s="17" t="s">
        <v>21</v>
      </c>
      <c r="T69" s="17" t="s">
        <v>144</v>
      </c>
      <c r="U69" s="18">
        <v>90000000</v>
      </c>
      <c r="V69" s="18">
        <v>90000000</v>
      </c>
      <c r="W69" s="18" t="s">
        <v>17</v>
      </c>
      <c r="X69" s="15" t="str">
        <f t="shared" si="4"/>
        <v>APROBADAS</v>
      </c>
      <c r="Y69" s="26" t="s">
        <v>1142</v>
      </c>
      <c r="Z69" s="26" t="s">
        <v>17</v>
      </c>
      <c r="AA69" s="26" t="s">
        <v>17</v>
      </c>
      <c r="AB69" s="27" t="s">
        <v>1128</v>
      </c>
      <c r="AC69" s="26" t="s">
        <v>17</v>
      </c>
      <c r="AD69" s="26" t="str">
        <f t="shared" si="6"/>
        <v>Pública clasificada</v>
      </c>
      <c r="AE69" s="26" t="e">
        <f t="shared" ca="1" si="1"/>
        <v>#NAME?</v>
      </c>
    </row>
    <row r="70" spans="8:31" ht="300" x14ac:dyDescent="0.25">
      <c r="H70" s="16" t="e">
        <f ca="1" xml:space="preserve"> _xll.EPMOlapMemberO("[CONTRATO].[PARENTH1].[C75062025]","","C75062025","","000;001")</f>
        <v>#NAME?</v>
      </c>
      <c r="I70" s="16" t="e">
        <f ca="1" xml:space="preserve"> _xll.EPMOlapMemberO("[AREA].[PARENTH1].[10000000025005]","","Gcia. Administración","","000;001")</f>
        <v>#NAME?</v>
      </c>
      <c r="J70" s="16" t="e">
        <f ca="1" xml:space="preserve"> _xll.EPMOlapMemberO("[RUBRO].[PARENTH1].[5118150001]","","TRAMITES Y LICENCIAS","","000;001")</f>
        <v>#NAME?</v>
      </c>
      <c r="K70" s="17" t="s">
        <v>151</v>
      </c>
      <c r="L70" s="17" t="s">
        <v>143</v>
      </c>
      <c r="M70" s="17" t="s">
        <v>9</v>
      </c>
      <c r="N70" s="35" t="s">
        <v>145</v>
      </c>
      <c r="O70" s="43" t="s">
        <v>14</v>
      </c>
      <c r="P70" t="str">
        <f t="shared" si="2"/>
        <v>enero</v>
      </c>
      <c r="Q70" s="43" t="s">
        <v>15</v>
      </c>
      <c r="R70" s="51">
        <f t="shared" si="3"/>
        <v>12.133333333333333</v>
      </c>
      <c r="S70" s="17" t="s">
        <v>21</v>
      </c>
      <c r="T70" s="17" t="s">
        <v>144</v>
      </c>
      <c r="U70" s="18">
        <v>70000000</v>
      </c>
      <c r="V70" s="18">
        <v>70000000</v>
      </c>
      <c r="W70" s="18" t="s">
        <v>17</v>
      </c>
      <c r="X70" s="15" t="str">
        <f t="shared" si="4"/>
        <v>APROBADAS</v>
      </c>
      <c r="Y70" s="26" t="s">
        <v>1142</v>
      </c>
      <c r="Z70" s="26" t="s">
        <v>17</v>
      </c>
      <c r="AA70" s="26" t="s">
        <v>17</v>
      </c>
      <c r="AB70" s="27" t="s">
        <v>1128</v>
      </c>
      <c r="AC70" s="26" t="s">
        <v>17</v>
      </c>
      <c r="AD70" s="26" t="str">
        <f t="shared" si="6"/>
        <v>Pública clasificada</v>
      </c>
      <c r="AE70" s="26" t="e">
        <f t="shared" ca="1" si="1"/>
        <v>#NAME?</v>
      </c>
    </row>
    <row r="71" spans="8:31" ht="300" x14ac:dyDescent="0.25">
      <c r="H71" s="16" t="e">
        <f ca="1" xml:space="preserve"> _xll.EPMOlapMemberO("[CONTRATO].[PARENTH1].[C75082025]","","C75082025","","000;001")</f>
        <v>#NAME?</v>
      </c>
      <c r="I71" s="16" t="e">
        <f ca="1" xml:space="preserve"> _xll.EPMOlapMemberO("[AREA].[PARENTH1].[10000000025005]","","Gcia. Administración","","000;001")</f>
        <v>#NAME?</v>
      </c>
      <c r="J71" s="16" t="e">
        <f ca="1" xml:space="preserve"> _xll.EPMOlapMemberO("[RUBRO].[PARENTH1].[5118150001]","","TRAMITES Y LICENCIAS","","000;001")</f>
        <v>#NAME?</v>
      </c>
      <c r="K71" s="17" t="s">
        <v>152</v>
      </c>
      <c r="L71" s="17" t="s">
        <v>143</v>
      </c>
      <c r="M71" s="17" t="s">
        <v>9</v>
      </c>
      <c r="N71" s="35" t="s">
        <v>145</v>
      </c>
      <c r="O71" s="43" t="s">
        <v>14</v>
      </c>
      <c r="P71" t="str">
        <f t="shared" si="2"/>
        <v>enero</v>
      </c>
      <c r="Q71" s="43" t="s">
        <v>15</v>
      </c>
      <c r="R71" s="51">
        <f t="shared" si="3"/>
        <v>12.133333333333333</v>
      </c>
      <c r="S71" s="17" t="s">
        <v>21</v>
      </c>
      <c r="T71" s="17" t="s">
        <v>144</v>
      </c>
      <c r="U71" s="18">
        <v>74769400</v>
      </c>
      <c r="V71" s="18">
        <v>74769400</v>
      </c>
      <c r="W71" s="18" t="s">
        <v>17</v>
      </c>
      <c r="X71" s="15" t="str">
        <f t="shared" si="4"/>
        <v>APROBADAS</v>
      </c>
      <c r="Y71" s="26" t="s">
        <v>1142</v>
      </c>
      <c r="Z71" s="26" t="s">
        <v>17</v>
      </c>
      <c r="AA71" s="26" t="s">
        <v>17</v>
      </c>
      <c r="AB71" s="27" t="s">
        <v>1128</v>
      </c>
      <c r="AC71" s="26" t="s">
        <v>17</v>
      </c>
      <c r="AD71" s="26" t="str">
        <f t="shared" si="6"/>
        <v>Pública clasificada</v>
      </c>
      <c r="AE71" s="26" t="e">
        <f t="shared" ca="1" si="1"/>
        <v>#NAME?</v>
      </c>
    </row>
    <row r="72" spans="8:31" ht="300" x14ac:dyDescent="0.25">
      <c r="H72" s="16" t="e">
        <f ca="1" xml:space="preserve"> _xll.EPMOlapMemberO("[CONTRATO].[PARENTH1].[C75092025]","","C75092025","","000;001")</f>
        <v>#NAME?</v>
      </c>
      <c r="I72" s="16" t="e">
        <f ca="1" xml:space="preserve"> _xll.EPMOlapMemberO("[AREA].[PARENTH1].[10000000025005]","","Gcia. Administración","","000;001")</f>
        <v>#NAME?</v>
      </c>
      <c r="J72" s="16" t="e">
        <f ca="1" xml:space="preserve"> _xll.EPMOlapMemberO("[RUBRO].[PARENTH1].[5118150001]","","TRAMITES Y LICENCIAS","","000;001")</f>
        <v>#NAME?</v>
      </c>
      <c r="K72" s="17" t="s">
        <v>153</v>
      </c>
      <c r="L72" s="17" t="s">
        <v>143</v>
      </c>
      <c r="M72" s="17" t="s">
        <v>9</v>
      </c>
      <c r="N72" s="35" t="s">
        <v>145</v>
      </c>
      <c r="O72" s="43" t="s">
        <v>14</v>
      </c>
      <c r="P72" t="str">
        <f t="shared" si="2"/>
        <v>enero</v>
      </c>
      <c r="Q72" s="43" t="s">
        <v>15</v>
      </c>
      <c r="R72" s="51">
        <f t="shared" si="3"/>
        <v>12.133333333333333</v>
      </c>
      <c r="S72" s="17" t="s">
        <v>21</v>
      </c>
      <c r="T72" s="17" t="s">
        <v>144</v>
      </c>
      <c r="U72" s="18">
        <v>70000000</v>
      </c>
      <c r="V72" s="18">
        <v>70000000</v>
      </c>
      <c r="W72" s="18" t="s">
        <v>17</v>
      </c>
      <c r="X72" s="15" t="str">
        <f t="shared" si="4"/>
        <v>APROBADAS</v>
      </c>
      <c r="Y72" s="26" t="s">
        <v>1142</v>
      </c>
      <c r="Z72" s="26" t="s">
        <v>17</v>
      </c>
      <c r="AA72" s="26" t="s">
        <v>17</v>
      </c>
      <c r="AB72" s="27" t="s">
        <v>1128</v>
      </c>
      <c r="AC72" s="26" t="s">
        <v>17</v>
      </c>
      <c r="AD72" s="26" t="str">
        <f t="shared" si="6"/>
        <v>Pública clasificada</v>
      </c>
      <c r="AE72" s="26" t="e">
        <f t="shared" ca="1" si="1"/>
        <v>#NAME?</v>
      </c>
    </row>
    <row r="73" spans="8:31" ht="300" x14ac:dyDescent="0.25">
      <c r="H73" s="16" t="e">
        <f ca="1" xml:space="preserve"> _xll.EPMOlapMemberO("[CONTRATO].[PARENTH1].[C75102025]","","C75102025","","000;001")</f>
        <v>#NAME?</v>
      </c>
      <c r="I73" s="16" t="e">
        <f ca="1" xml:space="preserve"> _xll.EPMOlapMemberO("[AREA].[PARENTH1].[10000000025005]","","Gcia. Administración","","000;001")</f>
        <v>#NAME?</v>
      </c>
      <c r="J73" s="16" t="e">
        <f ca="1" xml:space="preserve"> _xll.EPMOlapMemberO("[RUBRO].[PARENTH1].[5118150001]","","TRAMITES Y LICENCIAS","","000;001")</f>
        <v>#NAME?</v>
      </c>
      <c r="K73" s="17" t="s">
        <v>154</v>
      </c>
      <c r="L73" s="17" t="s">
        <v>143</v>
      </c>
      <c r="M73" s="17" t="s">
        <v>9</v>
      </c>
      <c r="N73" s="35" t="s">
        <v>145</v>
      </c>
      <c r="O73" s="43" t="s">
        <v>155</v>
      </c>
      <c r="P73" t="str">
        <f t="shared" si="2"/>
        <v>enero</v>
      </c>
      <c r="Q73" s="43" t="s">
        <v>15</v>
      </c>
      <c r="R73" s="51">
        <f t="shared" si="3"/>
        <v>12.1</v>
      </c>
      <c r="S73" s="17" t="s">
        <v>21</v>
      </c>
      <c r="T73" s="17" t="s">
        <v>144</v>
      </c>
      <c r="U73" s="18">
        <v>230000000</v>
      </c>
      <c r="V73" s="18">
        <v>230000000</v>
      </c>
      <c r="W73" s="18" t="s">
        <v>17</v>
      </c>
      <c r="X73" s="15" t="str">
        <f t="shared" si="4"/>
        <v>APROBADAS</v>
      </c>
      <c r="Y73" s="26" t="s">
        <v>1142</v>
      </c>
      <c r="Z73" s="26" t="s">
        <v>17</v>
      </c>
      <c r="AA73" s="26" t="s">
        <v>17</v>
      </c>
      <c r="AB73" s="27" t="s">
        <v>1128</v>
      </c>
      <c r="AC73" s="26" t="s">
        <v>17</v>
      </c>
      <c r="AD73" s="26" t="str">
        <f t="shared" si="6"/>
        <v>Pública clasificada</v>
      </c>
      <c r="AE73" s="26" t="e">
        <f t="shared" ca="1" si="1"/>
        <v>#NAME?</v>
      </c>
    </row>
    <row r="74" spans="8:31" ht="300" x14ac:dyDescent="0.25">
      <c r="H74" s="16" t="e">
        <f ca="1" xml:space="preserve"> _xll.EPMOlapMemberO("[CONTRATO].[PARENTH1].[C75112025]","","C75112025","","000;001")</f>
        <v>#NAME?</v>
      </c>
      <c r="I74" s="16" t="e">
        <f ca="1" xml:space="preserve"> _xll.EPMOlapMemberO("[AREA].[PARENTH1].[10000000025005]","","Gcia. Administración","","000;001")</f>
        <v>#NAME?</v>
      </c>
      <c r="J74" s="16" t="e">
        <f ca="1" xml:space="preserve"> _xll.EPMOlapMemberO("[RUBRO].[PARENTH1].[5118150001]","","TRAMITES Y LICENCIAS","","000;001")</f>
        <v>#NAME?</v>
      </c>
      <c r="K74" s="17" t="s">
        <v>156</v>
      </c>
      <c r="L74" s="17" t="s">
        <v>143</v>
      </c>
      <c r="M74" s="17" t="s">
        <v>9</v>
      </c>
      <c r="N74" s="35" t="s">
        <v>145</v>
      </c>
      <c r="O74" s="43" t="s">
        <v>155</v>
      </c>
      <c r="P74" t="str">
        <f t="shared" si="2"/>
        <v>enero</v>
      </c>
      <c r="Q74" s="43" t="s">
        <v>15</v>
      </c>
      <c r="R74" s="51">
        <f t="shared" si="3"/>
        <v>12.1</v>
      </c>
      <c r="S74" s="17" t="s">
        <v>21</v>
      </c>
      <c r="T74" s="17" t="s">
        <v>144</v>
      </c>
      <c r="U74" s="18">
        <v>421524155</v>
      </c>
      <c r="V74" s="18">
        <v>421524155</v>
      </c>
      <c r="W74" s="18" t="s">
        <v>17</v>
      </c>
      <c r="X74" s="15" t="str">
        <f t="shared" si="4"/>
        <v>APROBADAS</v>
      </c>
      <c r="Y74" s="26" t="s">
        <v>1142</v>
      </c>
      <c r="Z74" s="26" t="s">
        <v>17</v>
      </c>
      <c r="AA74" s="26" t="s">
        <v>17</v>
      </c>
      <c r="AB74" s="27" t="s">
        <v>1128</v>
      </c>
      <c r="AC74" s="26" t="s">
        <v>17</v>
      </c>
      <c r="AD74" s="26" t="str">
        <f t="shared" si="6"/>
        <v>Pública clasificada</v>
      </c>
      <c r="AE74" s="26" t="e">
        <f t="shared" ca="1" si="1"/>
        <v>#NAME?</v>
      </c>
    </row>
    <row r="75" spans="8:31" ht="300" x14ac:dyDescent="0.25">
      <c r="H75" s="16" t="e">
        <f ca="1" xml:space="preserve"> _xll.EPMOlapMemberO("[CONTRATO].[PARENTH1].[C75122025]","","C75122025","","000;001")</f>
        <v>#NAME?</v>
      </c>
      <c r="I75" s="16" t="e">
        <f ca="1" xml:space="preserve"> _xll.EPMOlapMemberO("[AREA].[PARENTH1].[10000000025005]","","Gcia. Administración","","000;001")</f>
        <v>#NAME?</v>
      </c>
      <c r="J75" s="16" t="e">
        <f ca="1" xml:space="preserve"> _xll.EPMOlapMemberO("[RUBRO].[PARENTH1].[5118150001]","","TRAMITES Y LICENCIAS","","000;001")</f>
        <v>#NAME?</v>
      </c>
      <c r="K75" s="17" t="s">
        <v>157</v>
      </c>
      <c r="L75" s="17" t="s">
        <v>143</v>
      </c>
      <c r="M75" s="17" t="s">
        <v>9</v>
      </c>
      <c r="N75" s="35" t="s">
        <v>145</v>
      </c>
      <c r="O75" s="43" t="s">
        <v>155</v>
      </c>
      <c r="P75" t="str">
        <f t="shared" si="2"/>
        <v>enero</v>
      </c>
      <c r="Q75" s="43" t="s">
        <v>15</v>
      </c>
      <c r="R75" s="51">
        <f t="shared" si="3"/>
        <v>12.1</v>
      </c>
      <c r="S75" s="17" t="s">
        <v>21</v>
      </c>
      <c r="T75" s="17" t="s">
        <v>144</v>
      </c>
      <c r="U75" s="18">
        <v>30000000</v>
      </c>
      <c r="V75" s="18">
        <v>30000000</v>
      </c>
      <c r="W75" s="18" t="s">
        <v>17</v>
      </c>
      <c r="X75" s="15" t="str">
        <f t="shared" si="4"/>
        <v>APROBADAS</v>
      </c>
      <c r="Y75" s="26" t="s">
        <v>1142</v>
      </c>
      <c r="Z75" s="26" t="s">
        <v>17</v>
      </c>
      <c r="AA75" s="26" t="s">
        <v>17</v>
      </c>
      <c r="AB75" s="27" t="s">
        <v>1128</v>
      </c>
      <c r="AC75" s="26" t="s">
        <v>17</v>
      </c>
      <c r="AD75" s="26" t="str">
        <f t="shared" si="6"/>
        <v>Pública clasificada</v>
      </c>
      <c r="AE75" s="26" t="e">
        <f t="shared" ca="1" si="1"/>
        <v>#NAME?</v>
      </c>
    </row>
    <row r="76" spans="8:31" ht="300" x14ac:dyDescent="0.25">
      <c r="H76" s="16" t="e">
        <f ca="1" xml:space="preserve"> _xll.EPMOlapMemberO("[CONTRATO].[PARENTH1].[C75132025]","","C75132025","","000;001")</f>
        <v>#NAME?</v>
      </c>
      <c r="I76" s="16" t="e">
        <f ca="1" xml:space="preserve"> _xll.EPMOlapMemberO("[AREA].[PARENTH1].[10000000025005]","","Gcia. Administración","","000;001")</f>
        <v>#NAME?</v>
      </c>
      <c r="J76" s="16" t="e">
        <f ca="1" xml:space="preserve"> _xll.EPMOlapMemberO("[RUBRO].[PARENTH1].[5118150001]","","TRAMITES Y LICENCIAS","","000;001")</f>
        <v>#NAME?</v>
      </c>
      <c r="K76" s="17" t="s">
        <v>158</v>
      </c>
      <c r="L76" s="17" t="s">
        <v>143</v>
      </c>
      <c r="M76" s="17" t="s">
        <v>9</v>
      </c>
      <c r="N76" s="35" t="s">
        <v>145</v>
      </c>
      <c r="O76" s="43" t="s">
        <v>155</v>
      </c>
      <c r="P76" t="str">
        <f t="shared" si="2"/>
        <v>enero</v>
      </c>
      <c r="Q76" s="43" t="s">
        <v>15</v>
      </c>
      <c r="R76" s="51">
        <f t="shared" si="3"/>
        <v>12.1</v>
      </c>
      <c r="S76" s="17" t="s">
        <v>21</v>
      </c>
      <c r="T76" s="17" t="s">
        <v>144</v>
      </c>
      <c r="U76" s="18">
        <v>320000000</v>
      </c>
      <c r="V76" s="18">
        <v>320000000</v>
      </c>
      <c r="W76" s="18" t="s">
        <v>17</v>
      </c>
      <c r="X76" s="15" t="str">
        <f t="shared" si="4"/>
        <v>APROBADAS</v>
      </c>
      <c r="Y76" s="26" t="s">
        <v>1142</v>
      </c>
      <c r="Z76" s="26" t="s">
        <v>17</v>
      </c>
      <c r="AA76" s="26" t="s">
        <v>17</v>
      </c>
      <c r="AB76" s="27" t="s">
        <v>1128</v>
      </c>
      <c r="AC76" s="26" t="s">
        <v>17</v>
      </c>
      <c r="AD76" s="26" t="str">
        <f t="shared" si="6"/>
        <v>Pública clasificada</v>
      </c>
      <c r="AE76" s="26" t="e">
        <f t="shared" ca="1" si="1"/>
        <v>#NAME?</v>
      </c>
    </row>
    <row r="77" spans="8:31" ht="300" x14ac:dyDescent="0.25">
      <c r="H77" s="16" t="e">
        <f ca="1" xml:space="preserve"> _xll.EPMOlapMemberO("[CONTRATO].[PARENTH1].[C75142025]","","C75142025","","000;001")</f>
        <v>#NAME?</v>
      </c>
      <c r="I77" s="16" t="e">
        <f ca="1" xml:space="preserve"> _xll.EPMOlapMemberO("[AREA].[PARENTH1].[10000000025005]","","Gcia. Administración","","000;001")</f>
        <v>#NAME?</v>
      </c>
      <c r="J77" s="16" t="e">
        <f ca="1" xml:space="preserve"> _xll.EPMOlapMemberO("[RUBRO].[PARENTH1].[5118150001]","","TRAMITES Y LICENCIAS","","000;001")</f>
        <v>#NAME?</v>
      </c>
      <c r="K77" s="17" t="s">
        <v>159</v>
      </c>
      <c r="L77" s="17" t="s">
        <v>143</v>
      </c>
      <c r="M77" s="17" t="s">
        <v>9</v>
      </c>
      <c r="N77" s="35" t="s">
        <v>145</v>
      </c>
      <c r="O77" s="43" t="s">
        <v>155</v>
      </c>
      <c r="P77" t="str">
        <f t="shared" si="2"/>
        <v>enero</v>
      </c>
      <c r="Q77" s="43" t="s">
        <v>15</v>
      </c>
      <c r="R77" s="51">
        <f t="shared" si="3"/>
        <v>12.1</v>
      </c>
      <c r="S77" s="17" t="s">
        <v>21</v>
      </c>
      <c r="T77" s="17" t="s">
        <v>144</v>
      </c>
      <c r="U77" s="18">
        <v>80000000</v>
      </c>
      <c r="V77" s="18">
        <v>80000000</v>
      </c>
      <c r="W77" s="18" t="s">
        <v>17</v>
      </c>
      <c r="X77" s="15" t="str">
        <f t="shared" si="4"/>
        <v>APROBADAS</v>
      </c>
      <c r="Y77" s="26" t="s">
        <v>1142</v>
      </c>
      <c r="Z77" s="26" t="s">
        <v>17</v>
      </c>
      <c r="AA77" s="26" t="s">
        <v>17</v>
      </c>
      <c r="AB77" s="27" t="s">
        <v>1128</v>
      </c>
      <c r="AC77" s="26" t="s">
        <v>17</v>
      </c>
      <c r="AD77" s="26" t="str">
        <f t="shared" si="6"/>
        <v>Pública clasificada</v>
      </c>
      <c r="AE77" s="26" t="e">
        <f t="shared" ca="1" si="1"/>
        <v>#NAME?</v>
      </c>
    </row>
    <row r="78" spans="8:31" ht="300" x14ac:dyDescent="0.25">
      <c r="H78" s="16" t="e">
        <f ca="1" xml:space="preserve"> _xll.EPMOlapMemberO("[CONTRATO].[PARENTH1].[C75152025]","","C75152025","","000;001")</f>
        <v>#NAME?</v>
      </c>
      <c r="I78" s="16" t="e">
        <f ca="1" xml:space="preserve"> _xll.EPMOlapMemberO("[AREA].[PARENTH1].[10000000025005]","","Gcia. Administración","","000;001")</f>
        <v>#NAME?</v>
      </c>
      <c r="J78" s="16" t="e">
        <f ca="1" xml:space="preserve"> _xll.EPMOlapMemberO("[RUBRO].[PARENTH1].[5118150001]","","TRAMITES Y LICENCIAS","","000;001")</f>
        <v>#NAME?</v>
      </c>
      <c r="K78" s="17" t="s">
        <v>160</v>
      </c>
      <c r="L78" s="17" t="s">
        <v>143</v>
      </c>
      <c r="M78" s="17" t="s">
        <v>9</v>
      </c>
      <c r="N78" s="35" t="s">
        <v>145</v>
      </c>
      <c r="O78" s="43" t="s">
        <v>155</v>
      </c>
      <c r="P78" t="str">
        <f t="shared" si="2"/>
        <v>enero</v>
      </c>
      <c r="Q78" s="43" t="s">
        <v>15</v>
      </c>
      <c r="R78" s="51">
        <f t="shared" si="3"/>
        <v>12.1</v>
      </c>
      <c r="S78" s="17" t="s">
        <v>21</v>
      </c>
      <c r="T78" s="17" t="s">
        <v>144</v>
      </c>
      <c r="U78" s="18">
        <v>160000000</v>
      </c>
      <c r="V78" s="18">
        <v>160000000</v>
      </c>
      <c r="W78" s="18" t="s">
        <v>17</v>
      </c>
      <c r="X78" s="15" t="str">
        <f t="shared" si="4"/>
        <v>APROBADAS</v>
      </c>
      <c r="Y78" s="26" t="s">
        <v>1142</v>
      </c>
      <c r="Z78" s="26" t="s">
        <v>17</v>
      </c>
      <c r="AA78" s="26" t="s">
        <v>17</v>
      </c>
      <c r="AB78" s="27" t="s">
        <v>1128</v>
      </c>
      <c r="AC78" s="26" t="s">
        <v>17</v>
      </c>
      <c r="AD78" s="26" t="str">
        <f t="shared" si="6"/>
        <v>Pública clasificada</v>
      </c>
      <c r="AE78" s="26" t="e">
        <f t="shared" ca="1" si="1"/>
        <v>#NAME?</v>
      </c>
    </row>
    <row r="79" spans="8:31" ht="300" x14ac:dyDescent="0.25">
      <c r="H79" s="16" t="e">
        <f ca="1" xml:space="preserve"> _xll.EPMOlapMemberO("[CONTRATO].[PARENTH1].[C75162025]","","C75162025","","000;001")</f>
        <v>#NAME?</v>
      </c>
      <c r="I79" s="16" t="e">
        <f ca="1" xml:space="preserve"> _xll.EPMOlapMemberO("[AREA].[PARENTH1].[10000000025005]","","Gcia. Administración","","000;001")</f>
        <v>#NAME?</v>
      </c>
      <c r="J79" s="16" t="e">
        <f ca="1" xml:space="preserve"> _xll.EPMOlapMemberO("[RUBRO].[PARENTH1].[5118150001]","","TRAMITES Y LICENCIAS","","000;001")</f>
        <v>#NAME?</v>
      </c>
      <c r="K79" s="17" t="s">
        <v>161</v>
      </c>
      <c r="L79" s="17" t="s">
        <v>143</v>
      </c>
      <c r="M79" s="17" t="s">
        <v>9</v>
      </c>
      <c r="N79" s="35" t="s">
        <v>145</v>
      </c>
      <c r="O79" s="43" t="s">
        <v>155</v>
      </c>
      <c r="P79" t="str">
        <f t="shared" si="2"/>
        <v>enero</v>
      </c>
      <c r="Q79" s="43" t="s">
        <v>15</v>
      </c>
      <c r="R79" s="51">
        <f t="shared" si="3"/>
        <v>12.1</v>
      </c>
      <c r="S79" s="17" t="s">
        <v>21</v>
      </c>
      <c r="T79" s="17" t="s">
        <v>144</v>
      </c>
      <c r="U79" s="18">
        <v>100000000</v>
      </c>
      <c r="V79" s="18">
        <v>100000000</v>
      </c>
      <c r="W79" s="18" t="s">
        <v>17</v>
      </c>
      <c r="X79" s="15" t="str">
        <f t="shared" si="4"/>
        <v>APROBADAS</v>
      </c>
      <c r="Y79" s="26" t="s">
        <v>1142</v>
      </c>
      <c r="Z79" s="26" t="s">
        <v>17</v>
      </c>
      <c r="AA79" s="26" t="s">
        <v>17</v>
      </c>
      <c r="AB79" s="27" t="s">
        <v>1128</v>
      </c>
      <c r="AC79" s="26" t="s">
        <v>17</v>
      </c>
      <c r="AD79" s="26" t="str">
        <f t="shared" si="6"/>
        <v>Pública clasificada</v>
      </c>
      <c r="AE79" s="26" t="e">
        <f t="shared" ca="1" si="1"/>
        <v>#NAME?</v>
      </c>
    </row>
    <row r="80" spans="8:31" ht="300" x14ac:dyDescent="0.25">
      <c r="H80" s="16" t="e">
        <f ca="1" xml:space="preserve"> _xll.EPMOlapMemberO("[CONTRATO].[PARENTH1].[C75172025]","","C75172025","","000;001")</f>
        <v>#NAME?</v>
      </c>
      <c r="I80" s="16" t="e">
        <f ca="1" xml:space="preserve"> _xll.EPMOlapMemberO("[AREA].[PARENTH1].[10000000025005]","","Gcia. Administración","","000;001")</f>
        <v>#NAME?</v>
      </c>
      <c r="J80" s="16" t="e">
        <f ca="1" xml:space="preserve"> _xll.EPMOlapMemberO("[RUBRO].[PARENTH1].[5118150001]","","TRAMITES Y LICENCIAS","","000;001")</f>
        <v>#NAME?</v>
      </c>
      <c r="K80" s="17" t="s">
        <v>162</v>
      </c>
      <c r="L80" s="17" t="s">
        <v>143</v>
      </c>
      <c r="M80" s="17" t="s">
        <v>9</v>
      </c>
      <c r="N80" s="35" t="s">
        <v>145</v>
      </c>
      <c r="O80" s="43" t="s">
        <v>155</v>
      </c>
      <c r="P80" t="str">
        <f t="shared" si="2"/>
        <v>enero</v>
      </c>
      <c r="Q80" s="43" t="s">
        <v>15</v>
      </c>
      <c r="R80" s="51">
        <f t="shared" si="3"/>
        <v>12.1</v>
      </c>
      <c r="S80" s="17" t="s">
        <v>21</v>
      </c>
      <c r="T80" s="17" t="s">
        <v>144</v>
      </c>
      <c r="U80" s="18">
        <v>100000000</v>
      </c>
      <c r="V80" s="18">
        <v>100000000</v>
      </c>
      <c r="W80" s="18" t="s">
        <v>17</v>
      </c>
      <c r="X80" s="15" t="str">
        <f t="shared" si="4"/>
        <v>APROBADAS</v>
      </c>
      <c r="Y80" s="26" t="s">
        <v>1142</v>
      </c>
      <c r="Z80" s="26" t="s">
        <v>17</v>
      </c>
      <c r="AA80" s="26" t="s">
        <v>17</v>
      </c>
      <c r="AB80" s="27" t="s">
        <v>1128</v>
      </c>
      <c r="AC80" s="26" t="s">
        <v>17</v>
      </c>
      <c r="AD80" s="26" t="str">
        <f t="shared" si="6"/>
        <v>Pública clasificada</v>
      </c>
      <c r="AE80" s="26" t="e">
        <f t="shared" ca="1" si="1"/>
        <v>#NAME?</v>
      </c>
    </row>
    <row r="81" spans="8:31" ht="300" x14ac:dyDescent="0.25">
      <c r="H81" s="16" t="e">
        <f ca="1" xml:space="preserve"> _xll.EPMOlapMemberO("[CONTRATO].[PARENTH1].[C75182025]","","C75182025","","000;001")</f>
        <v>#NAME?</v>
      </c>
      <c r="I81" s="16" t="e">
        <f ca="1" xml:space="preserve"> _xll.EPMOlapMemberO("[AREA].[PARENTH1].[10000000025005]","","Gcia. Administración","","000;001")</f>
        <v>#NAME?</v>
      </c>
      <c r="J81" s="16" t="e">
        <f ca="1" xml:space="preserve"> _xll.EPMOlapMemberO("[RUBRO].[PARENTH1].[5118150001]","","TRAMITES Y LICENCIAS","","000;001")</f>
        <v>#NAME?</v>
      </c>
      <c r="K81" s="17" t="s">
        <v>163</v>
      </c>
      <c r="L81" s="17" t="s">
        <v>143</v>
      </c>
      <c r="M81" s="17" t="s">
        <v>9</v>
      </c>
      <c r="N81" s="35" t="s">
        <v>145</v>
      </c>
      <c r="O81" s="43" t="s">
        <v>155</v>
      </c>
      <c r="P81" t="str">
        <f t="shared" si="2"/>
        <v>enero</v>
      </c>
      <c r="Q81" s="43" t="s">
        <v>15</v>
      </c>
      <c r="R81" s="51">
        <f t="shared" si="3"/>
        <v>12.1</v>
      </c>
      <c r="S81" s="17" t="s">
        <v>21</v>
      </c>
      <c r="T81" s="17" t="s">
        <v>144</v>
      </c>
      <c r="U81" s="18">
        <v>200000000</v>
      </c>
      <c r="V81" s="18">
        <v>200000000</v>
      </c>
      <c r="W81" s="18" t="s">
        <v>17</v>
      </c>
      <c r="X81" s="15" t="str">
        <f t="shared" si="4"/>
        <v>APROBADAS</v>
      </c>
      <c r="Y81" s="26" t="s">
        <v>1142</v>
      </c>
      <c r="Z81" s="26" t="s">
        <v>17</v>
      </c>
      <c r="AA81" s="26" t="s">
        <v>17</v>
      </c>
      <c r="AB81" s="27" t="s">
        <v>1128</v>
      </c>
      <c r="AC81" s="26" t="s">
        <v>17</v>
      </c>
      <c r="AD81" s="26" t="str">
        <f t="shared" si="6"/>
        <v>Pública clasificada</v>
      </c>
      <c r="AE81" s="26" t="e">
        <f t="shared" ca="1" si="1"/>
        <v>#NAME?</v>
      </c>
    </row>
    <row r="82" spans="8:31" ht="300" x14ac:dyDescent="0.25">
      <c r="H82" s="16" t="e">
        <f ca="1" xml:space="preserve"> _xll.EPMOlapMemberO("[CONTRATO].[PARENTH1].[C75192025]","","C75192025","","000;001")</f>
        <v>#NAME?</v>
      </c>
      <c r="I82" s="16" t="e">
        <f ca="1" xml:space="preserve"> _xll.EPMOlapMemberO("[AREA].[PARENTH1].[10000000025005]","","Gcia. Administración","","000;001")</f>
        <v>#NAME?</v>
      </c>
      <c r="J82" s="16" t="e">
        <f ca="1" xml:space="preserve"> _xll.EPMOlapMemberO("[RUBRO].[PARENTH1].[5118150001]","","TRAMITES Y LICENCIAS","","000;001")</f>
        <v>#NAME?</v>
      </c>
      <c r="K82" s="17" t="s">
        <v>164</v>
      </c>
      <c r="L82" s="17" t="s">
        <v>143</v>
      </c>
      <c r="M82" s="17" t="s">
        <v>9</v>
      </c>
      <c r="N82" s="35" t="s">
        <v>145</v>
      </c>
      <c r="O82" s="43" t="s">
        <v>155</v>
      </c>
      <c r="P82" t="str">
        <f t="shared" si="2"/>
        <v>enero</v>
      </c>
      <c r="Q82" s="43" t="s">
        <v>15</v>
      </c>
      <c r="R82" s="51">
        <f t="shared" si="3"/>
        <v>12.1</v>
      </c>
      <c r="S82" s="17" t="s">
        <v>21</v>
      </c>
      <c r="T82" s="17" t="s">
        <v>144</v>
      </c>
      <c r="U82" s="18">
        <v>40000000</v>
      </c>
      <c r="V82" s="18">
        <v>40000000</v>
      </c>
      <c r="W82" s="18" t="s">
        <v>17</v>
      </c>
      <c r="X82" s="15" t="str">
        <f t="shared" si="4"/>
        <v>APROBADAS</v>
      </c>
      <c r="Y82" s="26" t="s">
        <v>1142</v>
      </c>
      <c r="Z82" s="26" t="s">
        <v>17</v>
      </c>
      <c r="AA82" s="26" t="s">
        <v>17</v>
      </c>
      <c r="AB82" s="27" t="s">
        <v>1128</v>
      </c>
      <c r="AC82" s="26" t="s">
        <v>17</v>
      </c>
      <c r="AD82" s="26" t="str">
        <f t="shared" si="6"/>
        <v>Pública clasificada</v>
      </c>
      <c r="AE82" s="26" t="e">
        <f t="shared" ca="1" si="1"/>
        <v>#NAME?</v>
      </c>
    </row>
    <row r="83" spans="8:31" ht="300" x14ac:dyDescent="0.25">
      <c r="H83" s="16" t="e">
        <f ca="1" xml:space="preserve"> _xll.EPMOlapMemberO("[CONTRATO].[PARENTH1].[C75202025]","","C75202025","","000;001")</f>
        <v>#NAME?</v>
      </c>
      <c r="I83" s="16" t="e">
        <f ca="1" xml:space="preserve"> _xll.EPMOlapMemberO("[AREA].[PARENTH1].[10000000025005]","","Gcia. Administración","","000;001")</f>
        <v>#NAME?</v>
      </c>
      <c r="J83" s="16" t="e">
        <f ca="1" xml:space="preserve"> _xll.EPMOlapMemberO("[RUBRO].[PARENTH1].[5118150001]","","TRAMITES Y LICENCIAS","","000;001")</f>
        <v>#NAME?</v>
      </c>
      <c r="K83" s="17" t="s">
        <v>165</v>
      </c>
      <c r="L83" s="17" t="s">
        <v>143</v>
      </c>
      <c r="M83" s="17" t="s">
        <v>9</v>
      </c>
      <c r="N83" s="35" t="s">
        <v>145</v>
      </c>
      <c r="O83" s="43" t="s">
        <v>155</v>
      </c>
      <c r="P83" t="str">
        <f t="shared" si="2"/>
        <v>enero</v>
      </c>
      <c r="Q83" s="43" t="s">
        <v>15</v>
      </c>
      <c r="R83" s="51">
        <f t="shared" si="3"/>
        <v>12.1</v>
      </c>
      <c r="S83" s="17" t="s">
        <v>21</v>
      </c>
      <c r="T83" s="17" t="s">
        <v>144</v>
      </c>
      <c r="U83" s="18">
        <v>115000000</v>
      </c>
      <c r="V83" s="18">
        <v>115000000</v>
      </c>
      <c r="W83" s="18" t="s">
        <v>17</v>
      </c>
      <c r="X83" s="15" t="str">
        <f t="shared" si="4"/>
        <v>APROBADAS</v>
      </c>
      <c r="Y83" s="26" t="s">
        <v>1142</v>
      </c>
      <c r="Z83" s="26" t="s">
        <v>17</v>
      </c>
      <c r="AA83" s="26" t="s">
        <v>17</v>
      </c>
      <c r="AB83" s="27" t="s">
        <v>1128</v>
      </c>
      <c r="AC83" s="26" t="s">
        <v>17</v>
      </c>
      <c r="AD83" s="26" t="str">
        <f t="shared" si="6"/>
        <v>Pública clasificada</v>
      </c>
      <c r="AE83" s="26" t="e">
        <f t="shared" ca="1" si="1"/>
        <v>#NAME?</v>
      </c>
    </row>
    <row r="84" spans="8:31" ht="300" x14ac:dyDescent="0.25">
      <c r="H84" s="16" t="e">
        <f ca="1" xml:space="preserve"> _xll.EPMOlapMemberO("[CONTRATO].[PARENTH1].[C75212025]","","C75212025","","000;001")</f>
        <v>#NAME?</v>
      </c>
      <c r="I84" s="16" t="e">
        <f ca="1" xml:space="preserve"> _xll.EPMOlapMemberO("[AREA].[PARENTH1].[10000000025005]","","Gcia. Administración","","000;001")</f>
        <v>#NAME?</v>
      </c>
      <c r="J84" s="16" t="e">
        <f ca="1" xml:space="preserve"> _xll.EPMOlapMemberO("[RUBRO].[PARENTH1].[5118150001]","","TRAMITES Y LICENCIAS","","000;001")</f>
        <v>#NAME?</v>
      </c>
      <c r="K84" s="17" t="s">
        <v>166</v>
      </c>
      <c r="L84" s="17" t="s">
        <v>143</v>
      </c>
      <c r="M84" s="17" t="s">
        <v>9</v>
      </c>
      <c r="N84" s="35" t="s">
        <v>145</v>
      </c>
      <c r="O84" s="43" t="s">
        <v>14</v>
      </c>
      <c r="P84" t="str">
        <f t="shared" si="2"/>
        <v>enero</v>
      </c>
      <c r="Q84" s="43" t="s">
        <v>15</v>
      </c>
      <c r="R84" s="51">
        <f t="shared" si="3"/>
        <v>12.133333333333333</v>
      </c>
      <c r="S84" s="17" t="s">
        <v>21</v>
      </c>
      <c r="T84" s="17" t="s">
        <v>144</v>
      </c>
      <c r="U84" s="18">
        <v>92000000</v>
      </c>
      <c r="V84" s="18">
        <v>92000000</v>
      </c>
      <c r="W84" s="18" t="s">
        <v>17</v>
      </c>
      <c r="X84" s="15" t="str">
        <f t="shared" si="4"/>
        <v>APROBADAS</v>
      </c>
      <c r="Y84" s="26" t="s">
        <v>1142</v>
      </c>
      <c r="Z84" s="26" t="s">
        <v>17</v>
      </c>
      <c r="AA84" s="26" t="s">
        <v>17</v>
      </c>
      <c r="AB84" s="27" t="s">
        <v>1128</v>
      </c>
      <c r="AC84" s="26" t="s">
        <v>17</v>
      </c>
      <c r="AD84" s="26" t="str">
        <f t="shared" si="6"/>
        <v>Pública clasificada</v>
      </c>
      <c r="AE84" s="26" t="e">
        <f t="shared" ca="1" si="1"/>
        <v>#NAME?</v>
      </c>
    </row>
    <row r="85" spans="8:31" ht="300" x14ac:dyDescent="0.25">
      <c r="H85" s="16" t="e">
        <f ca="1" xml:space="preserve"> _xll.EPMOlapMemberO("[CONTRATO].[PARENTH1].[C75222025]","","C75222025","","000;001")</f>
        <v>#NAME?</v>
      </c>
      <c r="I85" s="16" t="e">
        <f ca="1" xml:space="preserve"> _xll.EPMOlapMemberO("[AREA].[PARENTH1].[10000000025005]","","Gcia. Administración","","000;001")</f>
        <v>#NAME?</v>
      </c>
      <c r="J85" s="16" t="e">
        <f ca="1" xml:space="preserve"> _xll.EPMOlapMemberO("[RUBRO].[PARENTH1].[5118150001]","","TRAMITES Y LICENCIAS","","000;001")</f>
        <v>#NAME?</v>
      </c>
      <c r="K85" s="17" t="s">
        <v>167</v>
      </c>
      <c r="L85" s="17" t="s">
        <v>143</v>
      </c>
      <c r="M85" s="17" t="s">
        <v>9</v>
      </c>
      <c r="N85" s="35" t="s">
        <v>145</v>
      </c>
      <c r="O85" s="43" t="s">
        <v>14</v>
      </c>
      <c r="P85" t="str">
        <f t="shared" si="2"/>
        <v>enero</v>
      </c>
      <c r="Q85" s="43" t="s">
        <v>15</v>
      </c>
      <c r="R85" s="51">
        <f t="shared" si="3"/>
        <v>12.133333333333333</v>
      </c>
      <c r="S85" s="17" t="s">
        <v>21</v>
      </c>
      <c r="T85" s="17" t="s">
        <v>144</v>
      </c>
      <c r="U85" s="18">
        <v>110000000</v>
      </c>
      <c r="V85" s="18">
        <v>110000000</v>
      </c>
      <c r="W85" s="18" t="s">
        <v>17</v>
      </c>
      <c r="X85" s="15" t="str">
        <f t="shared" si="4"/>
        <v>APROBADAS</v>
      </c>
      <c r="Y85" s="26" t="s">
        <v>1142</v>
      </c>
      <c r="Z85" s="26" t="s">
        <v>17</v>
      </c>
      <c r="AA85" s="26" t="s">
        <v>17</v>
      </c>
      <c r="AB85" s="27" t="s">
        <v>1128</v>
      </c>
      <c r="AC85" s="26" t="s">
        <v>17</v>
      </c>
      <c r="AD85" s="26" t="str">
        <f t="shared" si="6"/>
        <v>Pública clasificada</v>
      </c>
      <c r="AE85" s="26" t="e">
        <f t="shared" ca="1" si="1"/>
        <v>#NAME?</v>
      </c>
    </row>
    <row r="86" spans="8:31" ht="300" x14ac:dyDescent="0.25">
      <c r="H86" s="16" t="e">
        <f ca="1" xml:space="preserve"> _xll.EPMOlapMemberO("[CONTRATO].[PARENTH1].[C75232025]","","C75232025","","000;001")</f>
        <v>#NAME?</v>
      </c>
      <c r="I86" s="16" t="e">
        <f ca="1" xml:space="preserve"> _xll.EPMOlapMemberO("[AREA].[PARENTH1].[10000000025005]","","Gcia. Administración","","000;001")</f>
        <v>#NAME?</v>
      </c>
      <c r="J86" s="16" t="e">
        <f ca="1" xml:space="preserve"> _xll.EPMOlapMemberO("[RUBRO].[PARENTH1].[5118150001]","","TRAMITES Y LICENCIAS","","000;001")</f>
        <v>#NAME?</v>
      </c>
      <c r="K86" s="17" t="s">
        <v>168</v>
      </c>
      <c r="L86" s="17" t="s">
        <v>143</v>
      </c>
      <c r="M86" s="17" t="s">
        <v>9</v>
      </c>
      <c r="N86" s="35" t="s">
        <v>145</v>
      </c>
      <c r="O86" s="43" t="s">
        <v>14</v>
      </c>
      <c r="P86" t="str">
        <f t="shared" si="2"/>
        <v>enero</v>
      </c>
      <c r="Q86" s="43" t="s">
        <v>15</v>
      </c>
      <c r="R86" s="51">
        <f t="shared" si="3"/>
        <v>12.133333333333333</v>
      </c>
      <c r="S86" s="17" t="s">
        <v>21</v>
      </c>
      <c r="T86" s="17" t="s">
        <v>144</v>
      </c>
      <c r="U86" s="18">
        <v>82346122</v>
      </c>
      <c r="V86" s="18">
        <v>82346122</v>
      </c>
      <c r="W86" s="18" t="s">
        <v>17</v>
      </c>
      <c r="X86" s="15" t="str">
        <f t="shared" si="4"/>
        <v>APROBADAS</v>
      </c>
      <c r="Y86" s="26" t="s">
        <v>1142</v>
      </c>
      <c r="Z86" s="26" t="s">
        <v>17</v>
      </c>
      <c r="AA86" s="26" t="s">
        <v>17</v>
      </c>
      <c r="AB86" s="27" t="s">
        <v>1128</v>
      </c>
      <c r="AC86" s="26" t="s">
        <v>17</v>
      </c>
      <c r="AD86" s="26" t="str">
        <f t="shared" si="6"/>
        <v>Pública clasificada</v>
      </c>
      <c r="AE86" s="26" t="e">
        <f t="shared" ca="1" si="1"/>
        <v>#NAME?</v>
      </c>
    </row>
    <row r="87" spans="8:31" ht="300" x14ac:dyDescent="0.25">
      <c r="H87" s="16" t="e">
        <f ca="1" xml:space="preserve"> _xll.EPMOlapMemberO("[CONTRATO].[PARENTH1].[C75242025]","","C75242025","","000;001")</f>
        <v>#NAME?</v>
      </c>
      <c r="I87" s="16" t="e">
        <f ca="1" xml:space="preserve"> _xll.EPMOlapMemberO("[AREA].[PARENTH1].[10000000025005]","","Gcia. Administración","","000;001")</f>
        <v>#NAME?</v>
      </c>
      <c r="J87" s="16" t="e">
        <f ca="1" xml:space="preserve"> _xll.EPMOlapMemberO("[RUBRO].[PARENTH1].[5118150001]","","TRAMITES Y LICENCIAS","","000;001")</f>
        <v>#NAME?</v>
      </c>
      <c r="K87" s="17" t="s">
        <v>169</v>
      </c>
      <c r="L87" s="17" t="s">
        <v>143</v>
      </c>
      <c r="M87" s="17" t="s">
        <v>9</v>
      </c>
      <c r="N87" s="35" t="s">
        <v>145</v>
      </c>
      <c r="O87" s="43" t="s">
        <v>14</v>
      </c>
      <c r="P87" t="str">
        <f t="shared" si="2"/>
        <v>enero</v>
      </c>
      <c r="Q87" s="43" t="s">
        <v>15</v>
      </c>
      <c r="R87" s="51">
        <f t="shared" si="3"/>
        <v>12.133333333333333</v>
      </c>
      <c r="S87" s="17" t="s">
        <v>21</v>
      </c>
      <c r="T87" s="17" t="s">
        <v>144</v>
      </c>
      <c r="U87" s="18">
        <v>428000000</v>
      </c>
      <c r="V87" s="18">
        <v>428000000</v>
      </c>
      <c r="W87" s="18" t="s">
        <v>17</v>
      </c>
      <c r="X87" s="15" t="str">
        <f t="shared" si="4"/>
        <v>APROBADAS</v>
      </c>
      <c r="Y87" s="26" t="s">
        <v>1142</v>
      </c>
      <c r="Z87" s="26" t="s">
        <v>17</v>
      </c>
      <c r="AA87" s="26" t="s">
        <v>17</v>
      </c>
      <c r="AB87" s="27" t="s">
        <v>1128</v>
      </c>
      <c r="AC87" s="26" t="s">
        <v>17</v>
      </c>
      <c r="AD87" s="26" t="str">
        <f t="shared" si="6"/>
        <v>Pública clasificada</v>
      </c>
      <c r="AE87" s="26" t="e">
        <f t="shared" ca="1" si="1"/>
        <v>#NAME?</v>
      </c>
    </row>
    <row r="88" spans="8:31" ht="300" x14ac:dyDescent="0.25">
      <c r="H88" s="16" t="e">
        <f ca="1" xml:space="preserve"> _xll.EPMOlapMemberO("[CONTRATO].[PARENTH1].[C75252025]","","C75252025","","000;001")</f>
        <v>#NAME?</v>
      </c>
      <c r="I88" s="16" t="e">
        <f ca="1" xml:space="preserve"> _xll.EPMOlapMemberO("[AREA].[PARENTH1].[10000000025005]","","Gcia. Administración","","000;001")</f>
        <v>#NAME?</v>
      </c>
      <c r="J88" s="16" t="e">
        <f ca="1" xml:space="preserve"> _xll.EPMOlapMemberO("[RUBRO].[PARENTH1].[5118150001]","","TRAMITES Y LICENCIAS","","000;001")</f>
        <v>#NAME?</v>
      </c>
      <c r="K88" s="17" t="s">
        <v>170</v>
      </c>
      <c r="L88" s="17" t="s">
        <v>143</v>
      </c>
      <c r="M88" s="17" t="s">
        <v>9</v>
      </c>
      <c r="N88" s="35" t="s">
        <v>145</v>
      </c>
      <c r="O88" s="43" t="s">
        <v>14</v>
      </c>
      <c r="P88" t="str">
        <f t="shared" si="2"/>
        <v>enero</v>
      </c>
      <c r="Q88" s="43" t="s">
        <v>15</v>
      </c>
      <c r="R88" s="51">
        <f t="shared" si="3"/>
        <v>12.133333333333333</v>
      </c>
      <c r="S88" s="17" t="s">
        <v>21</v>
      </c>
      <c r="T88" s="17" t="s">
        <v>144</v>
      </c>
      <c r="U88" s="18">
        <v>360000000</v>
      </c>
      <c r="V88" s="18">
        <v>360000000</v>
      </c>
      <c r="W88" s="18" t="s">
        <v>17</v>
      </c>
      <c r="X88" s="15" t="str">
        <f t="shared" si="4"/>
        <v>APROBADAS</v>
      </c>
      <c r="Y88" s="26" t="s">
        <v>1142</v>
      </c>
      <c r="Z88" s="26" t="s">
        <v>17</v>
      </c>
      <c r="AA88" s="26" t="s">
        <v>17</v>
      </c>
      <c r="AB88" s="27" t="s">
        <v>1128</v>
      </c>
      <c r="AC88" s="26" t="s">
        <v>17</v>
      </c>
      <c r="AD88" s="26" t="str">
        <f t="shared" si="6"/>
        <v>Pública clasificada</v>
      </c>
      <c r="AE88" s="26" t="e">
        <f t="shared" ref="AE88:AE151" ca="1" si="7">CONCATENATE(I89,"-","Tipo de información"," ",AD88,"-",N88)</f>
        <v>#NAME?</v>
      </c>
    </row>
    <row r="89" spans="8:31" ht="300" x14ac:dyDescent="0.25">
      <c r="H89" s="16" t="e">
        <f ca="1" xml:space="preserve"> _xll.EPMOlapMemberO("[CONTRATO].[PARENTH1].[C75262025]","","C75262025","","000;001")</f>
        <v>#NAME?</v>
      </c>
      <c r="I89" s="16" t="e">
        <f ca="1" xml:space="preserve"> _xll.EPMOlapMemberO("[AREA].[PARENTH1].[10000000025005]","","Gcia. Administración","","000;001")</f>
        <v>#NAME?</v>
      </c>
      <c r="J89" s="16" t="e">
        <f ca="1" xml:space="preserve"> _xll.EPMOlapMemberO("[RUBRO].[PARENTH1].[5118150001]","","TRAMITES Y LICENCIAS","","000;001")</f>
        <v>#NAME?</v>
      </c>
      <c r="K89" s="17" t="s">
        <v>171</v>
      </c>
      <c r="L89" s="17" t="s">
        <v>143</v>
      </c>
      <c r="M89" s="17" t="s">
        <v>9</v>
      </c>
      <c r="N89" s="35" t="s">
        <v>145</v>
      </c>
      <c r="O89" s="43" t="s">
        <v>14</v>
      </c>
      <c r="P89" t="str">
        <f t="shared" ref="P89:P152" si="8">TEXT(MONTH(O89),"mmmm")</f>
        <v>enero</v>
      </c>
      <c r="Q89" s="43" t="s">
        <v>15</v>
      </c>
      <c r="R89" s="51">
        <f t="shared" si="3"/>
        <v>12.133333333333333</v>
      </c>
      <c r="S89" s="17" t="s">
        <v>21</v>
      </c>
      <c r="T89" s="17" t="s">
        <v>144</v>
      </c>
      <c r="U89" s="18">
        <v>7000000</v>
      </c>
      <c r="V89" s="18">
        <v>7000000</v>
      </c>
      <c r="W89" s="18" t="s">
        <v>17</v>
      </c>
      <c r="X89" s="15" t="str">
        <f t="shared" ref="X89:X152" si="9">IF(W89="SI","APROBADAS","NO APLICA")</f>
        <v>APROBADAS</v>
      </c>
      <c r="Y89" s="26" t="s">
        <v>1142</v>
      </c>
      <c r="Z89" s="26" t="s">
        <v>17</v>
      </c>
      <c r="AA89" s="26" t="s">
        <v>17</v>
      </c>
      <c r="AB89" s="27" t="s">
        <v>1128</v>
      </c>
      <c r="AC89" s="26" t="s">
        <v>17</v>
      </c>
      <c r="AD89" s="26" t="str">
        <f t="shared" si="6"/>
        <v>Pública clasificada</v>
      </c>
      <c r="AE89" s="26" t="e">
        <f t="shared" ca="1" si="7"/>
        <v>#NAME?</v>
      </c>
    </row>
    <row r="90" spans="8:31" ht="300" x14ac:dyDescent="0.25">
      <c r="H90" s="16" t="e">
        <f ca="1" xml:space="preserve"> _xll.EPMOlapMemberO("[CONTRATO].[PARENTH1].[C75272025]","","C75272025","","000;001")</f>
        <v>#NAME?</v>
      </c>
      <c r="I90" s="16" t="e">
        <f ca="1" xml:space="preserve"> _xll.EPMOlapMemberO("[AREA].[PARENTH1].[10000000025005]","","Gcia. Administración","","000;001")</f>
        <v>#NAME?</v>
      </c>
      <c r="J90" s="16" t="e">
        <f ca="1" xml:space="preserve"> _xll.EPMOlapMemberO("[RUBRO].[PARENTH1].[5118150001]","","TRAMITES Y LICENCIAS","","000;001")</f>
        <v>#NAME?</v>
      </c>
      <c r="K90" s="17" t="s">
        <v>172</v>
      </c>
      <c r="L90" s="17" t="s">
        <v>143</v>
      </c>
      <c r="M90" s="17" t="s">
        <v>9</v>
      </c>
      <c r="N90" s="35" t="s">
        <v>145</v>
      </c>
      <c r="O90" s="43" t="s">
        <v>14</v>
      </c>
      <c r="P90" t="str">
        <f t="shared" si="8"/>
        <v>enero</v>
      </c>
      <c r="Q90" s="43" t="s">
        <v>15</v>
      </c>
      <c r="R90" s="51">
        <f t="shared" ref="R90:R153" si="10">(Q90-O90)/30</f>
        <v>12.133333333333333</v>
      </c>
      <c r="S90" s="17" t="s">
        <v>21</v>
      </c>
      <c r="T90" s="17" t="s">
        <v>144</v>
      </c>
      <c r="U90" s="18">
        <v>9000000</v>
      </c>
      <c r="V90" s="18">
        <v>9000000</v>
      </c>
      <c r="W90" s="18" t="s">
        <v>17</v>
      </c>
      <c r="X90" s="15" t="str">
        <f t="shared" si="9"/>
        <v>APROBADAS</v>
      </c>
      <c r="Y90" s="26" t="s">
        <v>1142</v>
      </c>
      <c r="Z90" s="26" t="s">
        <v>17</v>
      </c>
      <c r="AA90" s="26" t="s">
        <v>17</v>
      </c>
      <c r="AB90" s="27" t="s">
        <v>1128</v>
      </c>
      <c r="AC90" s="26" t="s">
        <v>17</v>
      </c>
      <c r="AD90" s="26" t="str">
        <f t="shared" ref="AD90:AD153" si="11">IF(AC90="SI","Pública clasificada","Pública")</f>
        <v>Pública clasificada</v>
      </c>
      <c r="AE90" s="26" t="e">
        <f t="shared" ca="1" si="7"/>
        <v>#NAME?</v>
      </c>
    </row>
    <row r="91" spans="8:31" ht="300" x14ac:dyDescent="0.25">
      <c r="H91" s="16" t="e">
        <f ca="1" xml:space="preserve"> _xll.EPMOlapMemberO("[CONTRATO].[PARENTH1].[C75282025]","","C75282025","","000;001")</f>
        <v>#NAME?</v>
      </c>
      <c r="I91" s="16" t="e">
        <f ca="1" xml:space="preserve"> _xll.EPMOlapMemberO("[AREA].[PARENTH1].[10000000025005]","","Gcia. Administración","","000;001")</f>
        <v>#NAME?</v>
      </c>
      <c r="J91" s="16" t="e">
        <f ca="1" xml:space="preserve"> _xll.EPMOlapMemberO("[RUBRO].[PARENTH1].[5118150001]","","TRAMITES Y LICENCIAS","","000;001")</f>
        <v>#NAME?</v>
      </c>
      <c r="K91" s="17" t="s">
        <v>173</v>
      </c>
      <c r="L91" s="17" t="s">
        <v>143</v>
      </c>
      <c r="M91" s="17" t="s">
        <v>9</v>
      </c>
      <c r="N91" s="35" t="s">
        <v>145</v>
      </c>
      <c r="O91" s="43" t="s">
        <v>14</v>
      </c>
      <c r="P91" t="str">
        <f t="shared" si="8"/>
        <v>enero</v>
      </c>
      <c r="Q91" s="43" t="s">
        <v>15</v>
      </c>
      <c r="R91" s="51">
        <f t="shared" si="10"/>
        <v>12.133333333333333</v>
      </c>
      <c r="S91" s="17" t="s">
        <v>21</v>
      </c>
      <c r="T91" s="17" t="s">
        <v>144</v>
      </c>
      <c r="U91" s="18">
        <v>110000000</v>
      </c>
      <c r="V91" s="18">
        <v>110000000</v>
      </c>
      <c r="W91" s="18" t="s">
        <v>17</v>
      </c>
      <c r="X91" s="15" t="str">
        <f t="shared" si="9"/>
        <v>APROBADAS</v>
      </c>
      <c r="Y91" s="26" t="s">
        <v>1142</v>
      </c>
      <c r="Z91" s="26" t="s">
        <v>17</v>
      </c>
      <c r="AA91" s="26" t="s">
        <v>17</v>
      </c>
      <c r="AB91" s="27" t="s">
        <v>1128</v>
      </c>
      <c r="AC91" s="26" t="s">
        <v>17</v>
      </c>
      <c r="AD91" s="26" t="str">
        <f t="shared" si="11"/>
        <v>Pública clasificada</v>
      </c>
      <c r="AE91" s="26" t="e">
        <f t="shared" ca="1" si="7"/>
        <v>#NAME?</v>
      </c>
    </row>
    <row r="92" spans="8:31" ht="300" x14ac:dyDescent="0.25">
      <c r="H92" s="16" t="e">
        <f ca="1" xml:space="preserve"> _xll.EPMOlapMemberO("[CONTRATO].[PARENTH1].[C75292025]","","C75292025","","000;001")</f>
        <v>#NAME?</v>
      </c>
      <c r="I92" s="16" t="e">
        <f ca="1" xml:space="preserve"> _xll.EPMOlapMemberO("[AREA].[PARENTH1].[10000000025005]","","Gcia. Administración","","000;001")</f>
        <v>#NAME?</v>
      </c>
      <c r="J92" s="16" t="e">
        <f ca="1" xml:space="preserve"> _xll.EPMOlapMemberO("[RUBRO].[PARENTH1].[5118150001]","","TRAMITES Y LICENCIAS","","000;001")</f>
        <v>#NAME?</v>
      </c>
      <c r="K92" s="17" t="s">
        <v>174</v>
      </c>
      <c r="L92" s="17" t="s">
        <v>143</v>
      </c>
      <c r="M92" s="17" t="s">
        <v>9</v>
      </c>
      <c r="N92" s="35" t="s">
        <v>145</v>
      </c>
      <c r="O92" s="43" t="s">
        <v>14</v>
      </c>
      <c r="P92" t="str">
        <f t="shared" si="8"/>
        <v>enero</v>
      </c>
      <c r="Q92" s="43" t="s">
        <v>15</v>
      </c>
      <c r="R92" s="51">
        <f t="shared" si="10"/>
        <v>12.133333333333333</v>
      </c>
      <c r="S92" s="17" t="s">
        <v>21</v>
      </c>
      <c r="T92" s="17" t="s">
        <v>144</v>
      </c>
      <c r="U92" s="18">
        <v>366000000</v>
      </c>
      <c r="V92" s="18">
        <v>366000000</v>
      </c>
      <c r="W92" s="18" t="s">
        <v>17</v>
      </c>
      <c r="X92" s="15" t="str">
        <f t="shared" si="9"/>
        <v>APROBADAS</v>
      </c>
      <c r="Y92" s="26" t="s">
        <v>1142</v>
      </c>
      <c r="Z92" s="26" t="s">
        <v>17</v>
      </c>
      <c r="AA92" s="26" t="s">
        <v>17</v>
      </c>
      <c r="AB92" s="27" t="s">
        <v>1128</v>
      </c>
      <c r="AC92" s="26" t="s">
        <v>17</v>
      </c>
      <c r="AD92" s="26" t="str">
        <f t="shared" si="11"/>
        <v>Pública clasificada</v>
      </c>
      <c r="AE92" s="26" t="e">
        <f t="shared" ca="1" si="7"/>
        <v>#NAME?</v>
      </c>
    </row>
    <row r="93" spans="8:31" ht="300" x14ac:dyDescent="0.25">
      <c r="H93" s="16" t="e">
        <f ca="1" xml:space="preserve"> _xll.EPMOlapMemberO("[CONTRATO].[PARENTH1].[C75302025]","","C75302025","","000;001")</f>
        <v>#NAME?</v>
      </c>
      <c r="I93" s="16" t="e">
        <f ca="1" xml:space="preserve"> _xll.EPMOlapMemberO("[AREA].[PARENTH1].[10000000025005]","","Gcia. Administración","","000;001")</f>
        <v>#NAME?</v>
      </c>
      <c r="J93" s="16" t="e">
        <f ca="1" xml:space="preserve"> _xll.EPMOlapMemberO("[RUBRO].[PARENTH1].[5118150001]","","TRAMITES Y LICENCIAS","","000;001")</f>
        <v>#NAME?</v>
      </c>
      <c r="K93" s="17" t="s">
        <v>175</v>
      </c>
      <c r="L93" s="17" t="s">
        <v>143</v>
      </c>
      <c r="M93" s="17" t="s">
        <v>9</v>
      </c>
      <c r="N93" s="35" t="s">
        <v>145</v>
      </c>
      <c r="O93" s="43" t="s">
        <v>14</v>
      </c>
      <c r="P93" t="str">
        <f t="shared" si="8"/>
        <v>enero</v>
      </c>
      <c r="Q93" s="43" t="s">
        <v>15</v>
      </c>
      <c r="R93" s="51">
        <f t="shared" si="10"/>
        <v>12.133333333333333</v>
      </c>
      <c r="S93" s="17" t="s">
        <v>21</v>
      </c>
      <c r="T93" s="17" t="s">
        <v>144</v>
      </c>
      <c r="U93" s="18">
        <v>468000000</v>
      </c>
      <c r="V93" s="18">
        <v>468000000</v>
      </c>
      <c r="W93" s="18" t="s">
        <v>17</v>
      </c>
      <c r="X93" s="15" t="str">
        <f t="shared" si="9"/>
        <v>APROBADAS</v>
      </c>
      <c r="Y93" s="26" t="s">
        <v>1142</v>
      </c>
      <c r="Z93" s="26" t="s">
        <v>17</v>
      </c>
      <c r="AA93" s="26" t="s">
        <v>17</v>
      </c>
      <c r="AB93" s="27" t="s">
        <v>1128</v>
      </c>
      <c r="AC93" s="26" t="s">
        <v>17</v>
      </c>
      <c r="AD93" s="26" t="str">
        <f t="shared" si="11"/>
        <v>Pública clasificada</v>
      </c>
      <c r="AE93" s="26" t="e">
        <f t="shared" ca="1" si="7"/>
        <v>#NAME?</v>
      </c>
    </row>
    <row r="94" spans="8:31" ht="300" x14ac:dyDescent="0.25">
      <c r="H94" s="16" t="e">
        <f ca="1" xml:space="preserve"> _xll.EPMOlapMemberO("[CONTRATO].[PARENTH1].[C75312025]","","C75312025","","000;001")</f>
        <v>#NAME?</v>
      </c>
      <c r="I94" s="16" t="e">
        <f ca="1" xml:space="preserve"> _xll.EPMOlapMemberO("[AREA].[PARENTH1].[10000000025005]","","Gcia. Administración","","000;001")</f>
        <v>#NAME?</v>
      </c>
      <c r="J94" s="16" t="e">
        <f ca="1" xml:space="preserve"> _xll.EPMOlapMemberO("[RUBRO].[PARENTH1].[5118150001]","","TRAMITES Y LICENCIAS","","000;001")</f>
        <v>#NAME?</v>
      </c>
      <c r="K94" s="17" t="s">
        <v>176</v>
      </c>
      <c r="L94" s="17" t="s">
        <v>143</v>
      </c>
      <c r="M94" s="17" t="s">
        <v>9</v>
      </c>
      <c r="N94" s="35" t="s">
        <v>145</v>
      </c>
      <c r="O94" s="43" t="s">
        <v>14</v>
      </c>
      <c r="P94" t="str">
        <f t="shared" si="8"/>
        <v>enero</v>
      </c>
      <c r="Q94" s="43" t="s">
        <v>15</v>
      </c>
      <c r="R94" s="51">
        <f t="shared" si="10"/>
        <v>12.133333333333333</v>
      </c>
      <c r="S94" s="17" t="s">
        <v>21</v>
      </c>
      <c r="T94" s="17" t="s">
        <v>144</v>
      </c>
      <c r="U94" s="18">
        <v>150000000</v>
      </c>
      <c r="V94" s="18">
        <v>150000000</v>
      </c>
      <c r="W94" s="18" t="s">
        <v>17</v>
      </c>
      <c r="X94" s="15" t="str">
        <f t="shared" si="9"/>
        <v>APROBADAS</v>
      </c>
      <c r="Y94" s="26" t="s">
        <v>1142</v>
      </c>
      <c r="Z94" s="26" t="s">
        <v>17</v>
      </c>
      <c r="AA94" s="26" t="s">
        <v>17</v>
      </c>
      <c r="AB94" s="27" t="s">
        <v>1128</v>
      </c>
      <c r="AC94" s="26" t="s">
        <v>17</v>
      </c>
      <c r="AD94" s="26" t="str">
        <f t="shared" si="11"/>
        <v>Pública clasificada</v>
      </c>
      <c r="AE94" s="26" t="e">
        <f t="shared" ca="1" si="7"/>
        <v>#NAME?</v>
      </c>
    </row>
    <row r="95" spans="8:31" ht="300" x14ac:dyDescent="0.25">
      <c r="H95" s="16" t="e">
        <f ca="1" xml:space="preserve"> _xll.EPMOlapMemberO("[CONTRATO].[PARENTH1].[C75322025]","","C75322025","","000;001")</f>
        <v>#NAME?</v>
      </c>
      <c r="I95" s="16" t="e">
        <f ca="1" xml:space="preserve"> _xll.EPMOlapMemberO("[AREA].[PARENTH1].[10000000025005]","","Gcia. Administración","","000;001")</f>
        <v>#NAME?</v>
      </c>
      <c r="J95" s="16" t="e">
        <f ca="1" xml:space="preserve"> _xll.EPMOlapMemberO("[RUBRO].[PARENTH1].[5118150001]","","TRAMITES Y LICENCIAS","","000;001")</f>
        <v>#NAME?</v>
      </c>
      <c r="K95" s="17" t="s">
        <v>177</v>
      </c>
      <c r="L95" s="17" t="s">
        <v>143</v>
      </c>
      <c r="M95" s="17" t="s">
        <v>9</v>
      </c>
      <c r="N95" s="35" t="s">
        <v>145</v>
      </c>
      <c r="O95" s="43" t="s">
        <v>178</v>
      </c>
      <c r="P95" t="str">
        <f t="shared" si="8"/>
        <v>enero</v>
      </c>
      <c r="Q95" s="43" t="s">
        <v>15</v>
      </c>
      <c r="R95" s="51">
        <f t="shared" si="10"/>
        <v>11.1</v>
      </c>
      <c r="S95" s="17" t="s">
        <v>21</v>
      </c>
      <c r="T95" s="17" t="s">
        <v>144</v>
      </c>
      <c r="U95" s="18">
        <v>99538230</v>
      </c>
      <c r="V95" s="18">
        <v>99538230</v>
      </c>
      <c r="W95" s="18" t="s">
        <v>17</v>
      </c>
      <c r="X95" s="15" t="str">
        <f t="shared" si="9"/>
        <v>APROBADAS</v>
      </c>
      <c r="Y95" s="26" t="s">
        <v>1142</v>
      </c>
      <c r="Z95" s="26" t="s">
        <v>17</v>
      </c>
      <c r="AA95" s="26" t="s">
        <v>17</v>
      </c>
      <c r="AB95" s="27" t="s">
        <v>1128</v>
      </c>
      <c r="AC95" s="26" t="s">
        <v>17</v>
      </c>
      <c r="AD95" s="26" t="str">
        <f t="shared" si="11"/>
        <v>Pública clasificada</v>
      </c>
      <c r="AE95" s="26" t="e">
        <f t="shared" ca="1" si="7"/>
        <v>#NAME?</v>
      </c>
    </row>
    <row r="96" spans="8:31" ht="300" x14ac:dyDescent="0.25">
      <c r="H96" s="16" t="e">
        <f ca="1" xml:space="preserve"> _xll.EPMOlapMemberO("[CONTRATO].[PARENTH1].[C75332025]","","C75332025","","000;001")</f>
        <v>#NAME?</v>
      </c>
      <c r="I96" s="16" t="e">
        <f ca="1" xml:space="preserve"> _xll.EPMOlapMemberO("[AREA].[PARENTH1].[10000000025005]","","Gcia. Administración","","000;001")</f>
        <v>#NAME?</v>
      </c>
      <c r="J96" s="16" t="e">
        <f ca="1" xml:space="preserve"> _xll.EPMOlapMemberO("[RUBRO].[PARENTH1].[5118150001]","","TRAMITES Y LICENCIAS","","000;001")</f>
        <v>#NAME?</v>
      </c>
      <c r="K96" s="17" t="s">
        <v>179</v>
      </c>
      <c r="L96" s="17" t="s">
        <v>143</v>
      </c>
      <c r="M96" s="17" t="s">
        <v>9</v>
      </c>
      <c r="N96" s="35" t="s">
        <v>145</v>
      </c>
      <c r="O96" s="43" t="s">
        <v>14</v>
      </c>
      <c r="P96" t="str">
        <f t="shared" si="8"/>
        <v>enero</v>
      </c>
      <c r="Q96" s="43" t="s">
        <v>15</v>
      </c>
      <c r="R96" s="51">
        <f t="shared" si="10"/>
        <v>12.133333333333333</v>
      </c>
      <c r="S96" s="17" t="s">
        <v>21</v>
      </c>
      <c r="T96" s="17" t="s">
        <v>144</v>
      </c>
      <c r="U96" s="18">
        <v>200000000</v>
      </c>
      <c r="V96" s="18">
        <v>200000000</v>
      </c>
      <c r="W96" s="18" t="s">
        <v>17</v>
      </c>
      <c r="X96" s="15" t="str">
        <f t="shared" si="9"/>
        <v>APROBADAS</v>
      </c>
      <c r="Y96" s="26" t="s">
        <v>1142</v>
      </c>
      <c r="Z96" s="26" t="s">
        <v>17</v>
      </c>
      <c r="AA96" s="26" t="s">
        <v>17</v>
      </c>
      <c r="AB96" s="27" t="s">
        <v>1128</v>
      </c>
      <c r="AC96" s="26" t="s">
        <v>17</v>
      </c>
      <c r="AD96" s="26" t="str">
        <f t="shared" si="11"/>
        <v>Pública clasificada</v>
      </c>
      <c r="AE96" s="26" t="e">
        <f t="shared" ca="1" si="7"/>
        <v>#NAME?</v>
      </c>
    </row>
    <row r="97" spans="8:31" ht="300" x14ac:dyDescent="0.25">
      <c r="H97" s="16" t="e">
        <f ca="1" xml:space="preserve"> _xll.EPMOlapMemberO("[CONTRATO].[PARENTH1].[C75342025]","","C75342025","","000;001")</f>
        <v>#NAME?</v>
      </c>
      <c r="I97" s="16" t="e">
        <f ca="1" xml:space="preserve"> _xll.EPMOlapMemberO("[AREA].[PARENTH1].[10000000025005]","","Gcia. Administración","","000;001")</f>
        <v>#NAME?</v>
      </c>
      <c r="J97" s="16" t="e">
        <f ca="1" xml:space="preserve"> _xll.EPMOlapMemberO("[RUBRO].[PARENTH1].[5118150001]","","TRAMITES Y LICENCIAS","","000;001")</f>
        <v>#NAME?</v>
      </c>
      <c r="K97" s="17" t="s">
        <v>180</v>
      </c>
      <c r="L97" s="17" t="s">
        <v>143</v>
      </c>
      <c r="M97" s="17" t="s">
        <v>9</v>
      </c>
      <c r="N97" s="35" t="s">
        <v>145</v>
      </c>
      <c r="O97" s="43" t="s">
        <v>14</v>
      </c>
      <c r="P97" t="str">
        <f t="shared" si="8"/>
        <v>enero</v>
      </c>
      <c r="Q97" s="43" t="s">
        <v>15</v>
      </c>
      <c r="R97" s="51">
        <f t="shared" si="10"/>
        <v>12.133333333333333</v>
      </c>
      <c r="S97" s="17" t="s">
        <v>21</v>
      </c>
      <c r="T97" s="17" t="s">
        <v>144</v>
      </c>
      <c r="U97" s="18">
        <v>100000000</v>
      </c>
      <c r="V97" s="18">
        <v>100000000</v>
      </c>
      <c r="W97" s="18" t="s">
        <v>17</v>
      </c>
      <c r="X97" s="15" t="str">
        <f t="shared" si="9"/>
        <v>APROBADAS</v>
      </c>
      <c r="Y97" s="26" t="s">
        <v>1142</v>
      </c>
      <c r="Z97" s="26" t="s">
        <v>17</v>
      </c>
      <c r="AA97" s="26" t="s">
        <v>17</v>
      </c>
      <c r="AB97" s="27" t="s">
        <v>1128</v>
      </c>
      <c r="AC97" s="26" t="s">
        <v>17</v>
      </c>
      <c r="AD97" s="26" t="str">
        <f t="shared" si="11"/>
        <v>Pública clasificada</v>
      </c>
      <c r="AE97" s="26" t="e">
        <f t="shared" ca="1" si="7"/>
        <v>#NAME?</v>
      </c>
    </row>
    <row r="98" spans="8:31" ht="300" x14ac:dyDescent="0.25">
      <c r="H98" s="16" t="e">
        <f ca="1" xml:space="preserve"> _xll.EPMOlapMemberO("[CONTRATO].[PARENTH1].[C75352025]","","C75352025","","000;001")</f>
        <v>#NAME?</v>
      </c>
      <c r="I98" s="16" t="e">
        <f ca="1" xml:space="preserve"> _xll.EPMOlapMemberO("[AREA].[PARENTH1].[10000000025005]","","Gcia. Administración","","000;001")</f>
        <v>#NAME?</v>
      </c>
      <c r="J98" s="16" t="e">
        <f ca="1" xml:space="preserve"> _xll.EPMOlapMemberO("[RUBRO].[PARENTH1].[5118150001]","","TRAMITES Y LICENCIAS","","000;001")</f>
        <v>#NAME?</v>
      </c>
      <c r="K98" s="17" t="s">
        <v>181</v>
      </c>
      <c r="L98" s="17" t="s">
        <v>143</v>
      </c>
      <c r="M98" s="17" t="s">
        <v>9</v>
      </c>
      <c r="N98" s="35" t="s">
        <v>145</v>
      </c>
      <c r="O98" s="43" t="s">
        <v>14</v>
      </c>
      <c r="P98" t="str">
        <f t="shared" si="8"/>
        <v>enero</v>
      </c>
      <c r="Q98" s="43" t="s">
        <v>15</v>
      </c>
      <c r="R98" s="51">
        <f t="shared" si="10"/>
        <v>12.133333333333333</v>
      </c>
      <c r="S98" s="17" t="s">
        <v>21</v>
      </c>
      <c r="T98" s="17" t="s">
        <v>144</v>
      </c>
      <c r="U98" s="18">
        <v>200000000</v>
      </c>
      <c r="V98" s="18">
        <v>200000000</v>
      </c>
      <c r="W98" s="18" t="s">
        <v>17</v>
      </c>
      <c r="X98" s="15" t="str">
        <f t="shared" si="9"/>
        <v>APROBADAS</v>
      </c>
      <c r="Y98" s="26" t="s">
        <v>1142</v>
      </c>
      <c r="Z98" s="26" t="s">
        <v>17</v>
      </c>
      <c r="AA98" s="26" t="s">
        <v>17</v>
      </c>
      <c r="AB98" s="27" t="s">
        <v>1128</v>
      </c>
      <c r="AC98" s="26" t="s">
        <v>17</v>
      </c>
      <c r="AD98" s="26" t="str">
        <f t="shared" si="11"/>
        <v>Pública clasificada</v>
      </c>
      <c r="AE98" s="26" t="e">
        <f t="shared" ca="1" si="7"/>
        <v>#NAME?</v>
      </c>
    </row>
    <row r="99" spans="8:31" ht="300" x14ac:dyDescent="0.25">
      <c r="H99" s="16" t="e">
        <f ca="1" xml:space="preserve"> _xll.EPMOlapMemberO("[CONTRATO].[PARENTH1].[C75362025]","","C75362025","","000;001")</f>
        <v>#NAME?</v>
      </c>
      <c r="I99" s="16" t="e">
        <f ca="1" xml:space="preserve"> _xll.EPMOlapMemberO("[AREA].[PARENTH1].[10000000025005]","","Gcia. Administración","","000;001")</f>
        <v>#NAME?</v>
      </c>
      <c r="J99" s="16" t="e">
        <f ca="1" xml:space="preserve"> _xll.EPMOlapMemberO("[RUBRO].[PARENTH1].[5118150001]","","TRAMITES Y LICENCIAS","","000;001")</f>
        <v>#NAME?</v>
      </c>
      <c r="K99" s="17" t="s">
        <v>182</v>
      </c>
      <c r="L99" s="17" t="s">
        <v>143</v>
      </c>
      <c r="M99" s="17" t="s">
        <v>9</v>
      </c>
      <c r="N99" s="35" t="s">
        <v>145</v>
      </c>
      <c r="O99" s="43" t="s">
        <v>14</v>
      </c>
      <c r="P99" t="str">
        <f t="shared" si="8"/>
        <v>enero</v>
      </c>
      <c r="Q99" s="43" t="s">
        <v>15</v>
      </c>
      <c r="R99" s="51">
        <f t="shared" si="10"/>
        <v>12.133333333333333</v>
      </c>
      <c r="S99" s="17" t="s">
        <v>21</v>
      </c>
      <c r="T99" s="17" t="s">
        <v>144</v>
      </c>
      <c r="U99" s="18">
        <v>1000000000</v>
      </c>
      <c r="V99" s="18">
        <v>1000000000</v>
      </c>
      <c r="W99" s="18" t="s">
        <v>17</v>
      </c>
      <c r="X99" s="15" t="str">
        <f t="shared" si="9"/>
        <v>APROBADAS</v>
      </c>
      <c r="Y99" s="26" t="s">
        <v>1142</v>
      </c>
      <c r="Z99" s="26" t="s">
        <v>17</v>
      </c>
      <c r="AA99" s="26" t="s">
        <v>17</v>
      </c>
      <c r="AB99" s="27" t="s">
        <v>1128</v>
      </c>
      <c r="AC99" s="26" t="s">
        <v>17</v>
      </c>
      <c r="AD99" s="26" t="str">
        <f t="shared" si="11"/>
        <v>Pública clasificada</v>
      </c>
      <c r="AE99" s="26" t="e">
        <f t="shared" ca="1" si="7"/>
        <v>#NAME?</v>
      </c>
    </row>
    <row r="100" spans="8:31" ht="300" x14ac:dyDescent="0.25">
      <c r="H100" s="16" t="e">
        <f ca="1" xml:space="preserve"> _xll.EPMOlapMemberO("[CONTRATO].[PARENTH1].[C75372025]","","C75372025","","000;001")</f>
        <v>#NAME?</v>
      </c>
      <c r="I100" s="16" t="e">
        <f ca="1" xml:space="preserve"> _xll.EPMOlapMemberO("[AREA].[PARENTH1].[10000000025005]","","Gcia. Administración","","000;001")</f>
        <v>#NAME?</v>
      </c>
      <c r="J100" s="16" t="e">
        <f ca="1" xml:space="preserve"> _xll.EPMOlapMemberO("[RUBRO].[PARENTH1].[5118150001]","","TRAMITES Y LICENCIAS","","000;001")</f>
        <v>#NAME?</v>
      </c>
      <c r="K100" s="17" t="s">
        <v>183</v>
      </c>
      <c r="L100" s="17" t="s">
        <v>143</v>
      </c>
      <c r="M100" s="17" t="s">
        <v>9</v>
      </c>
      <c r="N100" s="35" t="s">
        <v>145</v>
      </c>
      <c r="O100" s="43" t="s">
        <v>14</v>
      </c>
      <c r="P100" t="str">
        <f t="shared" si="8"/>
        <v>enero</v>
      </c>
      <c r="Q100" s="43" t="s">
        <v>15</v>
      </c>
      <c r="R100" s="51">
        <f t="shared" si="10"/>
        <v>12.133333333333333</v>
      </c>
      <c r="S100" s="17" t="s">
        <v>21</v>
      </c>
      <c r="T100" s="17" t="s">
        <v>144</v>
      </c>
      <c r="U100" s="18">
        <v>100000000</v>
      </c>
      <c r="V100" s="18">
        <v>100000000</v>
      </c>
      <c r="W100" s="18" t="s">
        <v>17</v>
      </c>
      <c r="X100" s="15" t="str">
        <f t="shared" si="9"/>
        <v>APROBADAS</v>
      </c>
      <c r="Y100" s="26" t="s">
        <v>1142</v>
      </c>
      <c r="Z100" s="26" t="s">
        <v>17</v>
      </c>
      <c r="AA100" s="26" t="s">
        <v>17</v>
      </c>
      <c r="AB100" s="27" t="s">
        <v>1128</v>
      </c>
      <c r="AC100" s="26" t="s">
        <v>17</v>
      </c>
      <c r="AD100" s="26" t="str">
        <f t="shared" si="11"/>
        <v>Pública clasificada</v>
      </c>
      <c r="AE100" s="26" t="e">
        <f t="shared" ca="1" si="7"/>
        <v>#NAME?</v>
      </c>
    </row>
    <row r="101" spans="8:31" ht="300" x14ac:dyDescent="0.25">
      <c r="H101" s="16" t="e">
        <f ca="1" xml:space="preserve"> _xll.EPMOlapMemberO("[CONTRATO].[PARENTH1].[C75382025]","","C75382025","","000;001")</f>
        <v>#NAME?</v>
      </c>
      <c r="I101" s="16" t="e">
        <f ca="1" xml:space="preserve"> _xll.EPMOlapMemberO("[AREA].[PARENTH1].[10000000025005]","","Gcia. Administración","","000;001")</f>
        <v>#NAME?</v>
      </c>
      <c r="J101" s="16" t="e">
        <f ca="1" xml:space="preserve"> _xll.EPMOlapMemberO("[RUBRO].[PARENTH1].[5118150001]","","TRAMITES Y LICENCIAS","","000;001")</f>
        <v>#NAME?</v>
      </c>
      <c r="K101" s="17" t="s">
        <v>184</v>
      </c>
      <c r="L101" s="17" t="s">
        <v>143</v>
      </c>
      <c r="M101" s="17" t="s">
        <v>9</v>
      </c>
      <c r="N101" s="35" t="s">
        <v>145</v>
      </c>
      <c r="O101" s="43" t="s">
        <v>14</v>
      </c>
      <c r="P101" t="str">
        <f t="shared" si="8"/>
        <v>enero</v>
      </c>
      <c r="Q101" s="43" t="s">
        <v>15</v>
      </c>
      <c r="R101" s="51">
        <f t="shared" si="10"/>
        <v>12.133333333333333</v>
      </c>
      <c r="S101" s="17" t="s">
        <v>21</v>
      </c>
      <c r="T101" s="17" t="s">
        <v>144</v>
      </c>
      <c r="U101" s="18">
        <v>60000000</v>
      </c>
      <c r="V101" s="18">
        <v>60000000</v>
      </c>
      <c r="W101" s="18" t="s">
        <v>17</v>
      </c>
      <c r="X101" s="15" t="str">
        <f t="shared" si="9"/>
        <v>APROBADAS</v>
      </c>
      <c r="Y101" s="26" t="s">
        <v>1142</v>
      </c>
      <c r="Z101" s="26" t="s">
        <v>17</v>
      </c>
      <c r="AA101" s="26" t="s">
        <v>17</v>
      </c>
      <c r="AB101" s="27" t="s">
        <v>1128</v>
      </c>
      <c r="AC101" s="26" t="s">
        <v>17</v>
      </c>
      <c r="AD101" s="26" t="str">
        <f t="shared" si="11"/>
        <v>Pública clasificada</v>
      </c>
      <c r="AE101" s="26" t="e">
        <f t="shared" ca="1" si="7"/>
        <v>#NAME?</v>
      </c>
    </row>
    <row r="102" spans="8:31" ht="300" x14ac:dyDescent="0.25">
      <c r="H102" s="16" t="e">
        <f ca="1" xml:space="preserve"> _xll.EPMOlapMemberO("[CONTRATO].[PARENTH1].[C75392025]","","C75392025","","000;001")</f>
        <v>#NAME?</v>
      </c>
      <c r="I102" s="16" t="e">
        <f ca="1" xml:space="preserve"> _xll.EPMOlapMemberO("[AREA].[PARENTH1].[10000000025005]","","Gcia. Administración","","000;001")</f>
        <v>#NAME?</v>
      </c>
      <c r="J102" s="16" t="e">
        <f ca="1" xml:space="preserve"> _xll.EPMOlapMemberO("[RUBRO].[PARENTH1].[5118150001]","","TRAMITES Y LICENCIAS","","000;001")</f>
        <v>#NAME?</v>
      </c>
      <c r="K102" s="17" t="s">
        <v>185</v>
      </c>
      <c r="L102" s="17" t="s">
        <v>143</v>
      </c>
      <c r="M102" s="17" t="s">
        <v>9</v>
      </c>
      <c r="N102" s="35" t="s">
        <v>145</v>
      </c>
      <c r="O102" s="43" t="s">
        <v>14</v>
      </c>
      <c r="P102" t="str">
        <f t="shared" si="8"/>
        <v>enero</v>
      </c>
      <c r="Q102" s="43" t="s">
        <v>15</v>
      </c>
      <c r="R102" s="51">
        <f t="shared" si="10"/>
        <v>12.133333333333333</v>
      </c>
      <c r="S102" s="17" t="s">
        <v>21</v>
      </c>
      <c r="T102" s="17" t="s">
        <v>144</v>
      </c>
      <c r="U102" s="18">
        <v>100000000</v>
      </c>
      <c r="V102" s="18">
        <v>100000000</v>
      </c>
      <c r="W102" s="18" t="s">
        <v>17</v>
      </c>
      <c r="X102" s="15" t="str">
        <f t="shared" si="9"/>
        <v>APROBADAS</v>
      </c>
      <c r="Y102" s="26" t="s">
        <v>1142</v>
      </c>
      <c r="Z102" s="26" t="s">
        <v>17</v>
      </c>
      <c r="AA102" s="26" t="s">
        <v>17</v>
      </c>
      <c r="AB102" s="27" t="s">
        <v>1128</v>
      </c>
      <c r="AC102" s="26" t="s">
        <v>17</v>
      </c>
      <c r="AD102" s="26" t="str">
        <f t="shared" si="11"/>
        <v>Pública clasificada</v>
      </c>
      <c r="AE102" s="26" t="e">
        <f t="shared" ca="1" si="7"/>
        <v>#NAME?</v>
      </c>
    </row>
    <row r="103" spans="8:31" ht="300" x14ac:dyDescent="0.25">
      <c r="H103" s="16" t="e">
        <f ca="1" xml:space="preserve"> _xll.EPMOlapMemberO("[CONTRATO].[PARENTH1].[C75402025]","","C75402025","","000;001")</f>
        <v>#NAME?</v>
      </c>
      <c r="I103" s="16" t="e">
        <f ca="1" xml:space="preserve"> _xll.EPMOlapMemberO("[AREA].[PARENTH1].[10000000025005]","","Gcia. Administración","","000;001")</f>
        <v>#NAME?</v>
      </c>
      <c r="J103" s="16" t="e">
        <f ca="1" xml:space="preserve"> _xll.EPMOlapMemberO("[RUBRO].[PARENTH1].[5118150001]","","TRAMITES Y LICENCIAS","","000;001")</f>
        <v>#NAME?</v>
      </c>
      <c r="K103" s="17" t="s">
        <v>186</v>
      </c>
      <c r="L103" s="17" t="s">
        <v>143</v>
      </c>
      <c r="M103" s="17" t="s">
        <v>9</v>
      </c>
      <c r="N103" s="35" t="s">
        <v>145</v>
      </c>
      <c r="O103" s="43" t="s">
        <v>14</v>
      </c>
      <c r="P103" t="str">
        <f t="shared" si="8"/>
        <v>enero</v>
      </c>
      <c r="Q103" s="43" t="s">
        <v>15</v>
      </c>
      <c r="R103" s="51">
        <f t="shared" si="10"/>
        <v>12.133333333333333</v>
      </c>
      <c r="S103" s="17" t="s">
        <v>21</v>
      </c>
      <c r="T103" s="17" t="s">
        <v>144</v>
      </c>
      <c r="U103" s="18">
        <v>100000000</v>
      </c>
      <c r="V103" s="18">
        <v>100000000</v>
      </c>
      <c r="W103" s="18" t="s">
        <v>17</v>
      </c>
      <c r="X103" s="15" t="str">
        <f t="shared" si="9"/>
        <v>APROBADAS</v>
      </c>
      <c r="Y103" s="26" t="s">
        <v>1142</v>
      </c>
      <c r="Z103" s="26" t="s">
        <v>17</v>
      </c>
      <c r="AA103" s="26" t="s">
        <v>17</v>
      </c>
      <c r="AB103" s="27" t="s">
        <v>1128</v>
      </c>
      <c r="AC103" s="26" t="s">
        <v>17</v>
      </c>
      <c r="AD103" s="26" t="str">
        <f t="shared" si="11"/>
        <v>Pública clasificada</v>
      </c>
      <c r="AE103" s="26" t="e">
        <f t="shared" ca="1" si="7"/>
        <v>#NAME?</v>
      </c>
    </row>
    <row r="104" spans="8:31" ht="300" x14ac:dyDescent="0.25">
      <c r="H104" s="16" t="e">
        <f ca="1" xml:space="preserve"> _xll.EPMOlapMemberO("[CONTRATO].[PARENTH1].[C75412025]","","C75412025","","000;001")</f>
        <v>#NAME?</v>
      </c>
      <c r="I104" s="16" t="e">
        <f ca="1" xml:space="preserve"> _xll.EPMOlapMemberO("[AREA].[PARENTH1].[10000000025005]","","Gcia. Administración","","000;001")</f>
        <v>#NAME?</v>
      </c>
      <c r="J104" s="16" t="e">
        <f ca="1" xml:space="preserve"> _xll.EPMOlapMemberO("[RUBRO].[PARENTH1].[5118150001]","","TRAMITES Y LICENCIAS","","000;001")</f>
        <v>#NAME?</v>
      </c>
      <c r="K104" s="17" t="s">
        <v>187</v>
      </c>
      <c r="L104" s="17" t="s">
        <v>143</v>
      </c>
      <c r="M104" s="17" t="s">
        <v>9</v>
      </c>
      <c r="N104" s="35" t="s">
        <v>145</v>
      </c>
      <c r="O104" s="43" t="s">
        <v>14</v>
      </c>
      <c r="P104" t="str">
        <f t="shared" si="8"/>
        <v>enero</v>
      </c>
      <c r="Q104" s="43" t="s">
        <v>15</v>
      </c>
      <c r="R104" s="51">
        <f t="shared" si="10"/>
        <v>12.133333333333333</v>
      </c>
      <c r="S104" s="17" t="s">
        <v>21</v>
      </c>
      <c r="T104" s="17" t="s">
        <v>144</v>
      </c>
      <c r="U104" s="18">
        <v>60000000</v>
      </c>
      <c r="V104" s="18">
        <v>60000000</v>
      </c>
      <c r="W104" s="18" t="s">
        <v>17</v>
      </c>
      <c r="X104" s="15" t="str">
        <f t="shared" si="9"/>
        <v>APROBADAS</v>
      </c>
      <c r="Y104" s="26" t="s">
        <v>1142</v>
      </c>
      <c r="Z104" s="26" t="s">
        <v>17</v>
      </c>
      <c r="AA104" s="26" t="s">
        <v>17</v>
      </c>
      <c r="AB104" s="27" t="s">
        <v>1128</v>
      </c>
      <c r="AC104" s="26" t="s">
        <v>17</v>
      </c>
      <c r="AD104" s="26" t="str">
        <f t="shared" si="11"/>
        <v>Pública clasificada</v>
      </c>
      <c r="AE104" s="26" t="e">
        <f t="shared" ca="1" si="7"/>
        <v>#NAME?</v>
      </c>
    </row>
    <row r="105" spans="8:31" ht="300" x14ac:dyDescent="0.25">
      <c r="H105" s="16" t="e">
        <f ca="1" xml:space="preserve"> _xll.EPMOlapMemberO("[CONTRATO].[PARENTH1].[C75422025]","","C75422025","","000;001")</f>
        <v>#NAME?</v>
      </c>
      <c r="I105" s="16" t="e">
        <f ca="1" xml:space="preserve"> _xll.EPMOlapMemberO("[AREA].[PARENTH1].[10000000025005]","","Gcia. Administración","","000;001")</f>
        <v>#NAME?</v>
      </c>
      <c r="J105" s="16" t="e">
        <f ca="1" xml:space="preserve"> _xll.EPMOlapMemberO("[RUBRO].[PARENTH1].[5118150001]","","TRAMITES Y LICENCIAS","","000;001")</f>
        <v>#NAME?</v>
      </c>
      <c r="K105" s="17" t="s">
        <v>188</v>
      </c>
      <c r="L105" s="17" t="s">
        <v>143</v>
      </c>
      <c r="M105" s="17" t="s">
        <v>9</v>
      </c>
      <c r="N105" s="35" t="s">
        <v>189</v>
      </c>
      <c r="O105" s="43" t="s">
        <v>14</v>
      </c>
      <c r="P105" t="str">
        <f t="shared" si="8"/>
        <v>enero</v>
      </c>
      <c r="Q105" s="43" t="s">
        <v>15</v>
      </c>
      <c r="R105" s="51">
        <f t="shared" si="10"/>
        <v>12.133333333333333</v>
      </c>
      <c r="S105" s="17" t="s">
        <v>21</v>
      </c>
      <c r="T105" s="17" t="s">
        <v>144</v>
      </c>
      <c r="U105" s="18">
        <v>341063751</v>
      </c>
      <c r="V105" s="18">
        <v>341063751</v>
      </c>
      <c r="W105" s="18" t="s">
        <v>17</v>
      </c>
      <c r="X105" s="15" t="str">
        <f t="shared" si="9"/>
        <v>APROBADAS</v>
      </c>
      <c r="Y105" s="26" t="s">
        <v>1142</v>
      </c>
      <c r="Z105" s="26" t="s">
        <v>17</v>
      </c>
      <c r="AA105" s="26" t="s">
        <v>17</v>
      </c>
      <c r="AB105" s="27" t="s">
        <v>1128</v>
      </c>
      <c r="AC105" s="26" t="s">
        <v>17</v>
      </c>
      <c r="AD105" s="26" t="str">
        <f t="shared" si="11"/>
        <v>Pública clasificada</v>
      </c>
      <c r="AE105" s="26" t="e">
        <f t="shared" ca="1" si="7"/>
        <v>#NAME?</v>
      </c>
    </row>
    <row r="106" spans="8:31" ht="300" x14ac:dyDescent="0.25">
      <c r="H106" s="16" t="e">
        <f ca="1" xml:space="preserve"> _xll.EPMOlapMemberO("[CONTRATO].[PARENTH1].[C76012025]","","C76012025","","000;001")</f>
        <v>#NAME?</v>
      </c>
      <c r="I106" s="16" t="e">
        <f ca="1" xml:space="preserve"> _xll.EPMOlapMemberO("[AREA].[PARENTH1].[10000000025005]","","Gcia. Administración","","000;001")</f>
        <v>#NAME?</v>
      </c>
      <c r="J106" s="16" t="e">
        <f ca="1" xml:space="preserve"> _xll.EPMOlapMemberO("[RUBRO].[PARENTH1].[5118150001]","","TRAMITES Y LICENCIAS","","000;001")</f>
        <v>#NAME?</v>
      </c>
      <c r="K106" s="17" t="s">
        <v>190</v>
      </c>
      <c r="L106" s="17" t="s">
        <v>143</v>
      </c>
      <c r="M106" s="17" t="s">
        <v>9</v>
      </c>
      <c r="N106" s="35" t="s">
        <v>189</v>
      </c>
      <c r="O106" s="43" t="s">
        <v>14</v>
      </c>
      <c r="P106" t="str">
        <f t="shared" si="8"/>
        <v>enero</v>
      </c>
      <c r="Q106" s="43" t="s">
        <v>15</v>
      </c>
      <c r="R106" s="51">
        <f t="shared" si="10"/>
        <v>12.133333333333333</v>
      </c>
      <c r="S106" s="17" t="s">
        <v>21</v>
      </c>
      <c r="T106" s="17" t="s">
        <v>144</v>
      </c>
      <c r="U106" s="18">
        <v>350000000</v>
      </c>
      <c r="V106" s="18">
        <v>350000000</v>
      </c>
      <c r="W106" s="18" t="s">
        <v>17</v>
      </c>
      <c r="X106" s="15" t="str">
        <f t="shared" si="9"/>
        <v>APROBADAS</v>
      </c>
      <c r="Y106" s="26" t="s">
        <v>1142</v>
      </c>
      <c r="Z106" s="26" t="s">
        <v>17</v>
      </c>
      <c r="AA106" s="26" t="s">
        <v>17</v>
      </c>
      <c r="AB106" s="27" t="s">
        <v>1128</v>
      </c>
      <c r="AC106" s="26" t="s">
        <v>17</v>
      </c>
      <c r="AD106" s="26" t="str">
        <f t="shared" si="11"/>
        <v>Pública clasificada</v>
      </c>
      <c r="AE106" s="26" t="e">
        <f t="shared" ca="1" si="7"/>
        <v>#NAME?</v>
      </c>
    </row>
    <row r="107" spans="8:31" ht="300" x14ac:dyDescent="0.25">
      <c r="H107" s="16" t="e">
        <f ca="1" xml:space="preserve"> _xll.EPMOlapMemberO("[CONTRATO].[PARENTH1].[C76022025]","","C76022025","","000;001")</f>
        <v>#NAME?</v>
      </c>
      <c r="I107" s="16" t="e">
        <f ca="1" xml:space="preserve"> _xll.EPMOlapMemberO("[AREA].[PARENTH1].[10000000025005]","","Gcia. Administración","","000;001")</f>
        <v>#NAME?</v>
      </c>
      <c r="J107" s="16" t="e">
        <f ca="1" xml:space="preserve"> _xll.EPMOlapMemberO("[RUBRO].[PARENTH1].[5118150001]","","TRAMITES Y LICENCIAS","","000;001")</f>
        <v>#NAME?</v>
      </c>
      <c r="K107" s="17" t="s">
        <v>191</v>
      </c>
      <c r="L107" s="17" t="s">
        <v>143</v>
      </c>
      <c r="M107" s="17" t="s">
        <v>9</v>
      </c>
      <c r="N107" s="35" t="s">
        <v>189</v>
      </c>
      <c r="O107" s="43" t="s">
        <v>14</v>
      </c>
      <c r="P107" t="str">
        <f t="shared" si="8"/>
        <v>enero</v>
      </c>
      <c r="Q107" s="43" t="s">
        <v>15</v>
      </c>
      <c r="R107" s="51">
        <f t="shared" si="10"/>
        <v>12.133333333333333</v>
      </c>
      <c r="S107" s="17" t="s">
        <v>21</v>
      </c>
      <c r="T107" s="17" t="s">
        <v>144</v>
      </c>
      <c r="U107" s="18">
        <v>150000000</v>
      </c>
      <c r="V107" s="18">
        <v>150000000</v>
      </c>
      <c r="W107" s="18" t="s">
        <v>17</v>
      </c>
      <c r="X107" s="15" t="str">
        <f t="shared" si="9"/>
        <v>APROBADAS</v>
      </c>
      <c r="Y107" s="26" t="s">
        <v>1142</v>
      </c>
      <c r="Z107" s="26" t="s">
        <v>17</v>
      </c>
      <c r="AA107" s="26" t="s">
        <v>17</v>
      </c>
      <c r="AB107" s="27" t="s">
        <v>1128</v>
      </c>
      <c r="AC107" s="26" t="s">
        <v>17</v>
      </c>
      <c r="AD107" s="26" t="str">
        <f t="shared" si="11"/>
        <v>Pública clasificada</v>
      </c>
      <c r="AE107" s="26" t="e">
        <f t="shared" ca="1" si="7"/>
        <v>#NAME?</v>
      </c>
    </row>
    <row r="108" spans="8:31" ht="300" x14ac:dyDescent="0.25">
      <c r="H108" s="16" t="e">
        <f ca="1" xml:space="preserve"> _xll.EPMOlapMemberO("[CONTRATO].[PARENTH1].[C76042025]","","C76042025","","000;001")</f>
        <v>#NAME?</v>
      </c>
      <c r="I108" s="16" t="e">
        <f ca="1" xml:space="preserve"> _xll.EPMOlapMemberO("[AREA].[PARENTH1].[10000000025005]","","Gcia. Administración","","000;001")</f>
        <v>#NAME?</v>
      </c>
      <c r="J108" s="16" t="e">
        <f ca="1" xml:space="preserve"> _xll.EPMOlapMemberO("[RUBRO].[PARENTH1].[5118150001]","","TRAMITES Y LICENCIAS","","000;001")</f>
        <v>#NAME?</v>
      </c>
      <c r="K108" s="17" t="s">
        <v>192</v>
      </c>
      <c r="L108" s="17" t="s">
        <v>143</v>
      </c>
      <c r="M108" s="17" t="s">
        <v>9</v>
      </c>
      <c r="N108" s="35" t="s">
        <v>189</v>
      </c>
      <c r="O108" s="43" t="s">
        <v>14</v>
      </c>
      <c r="P108" t="str">
        <f t="shared" si="8"/>
        <v>enero</v>
      </c>
      <c r="Q108" s="43" t="s">
        <v>15</v>
      </c>
      <c r="R108" s="51">
        <f t="shared" si="10"/>
        <v>12.133333333333333</v>
      </c>
      <c r="S108" s="17" t="s">
        <v>21</v>
      </c>
      <c r="T108" s="17" t="s">
        <v>144</v>
      </c>
      <c r="U108" s="18">
        <v>130000000</v>
      </c>
      <c r="V108" s="18">
        <v>130000000</v>
      </c>
      <c r="W108" s="18" t="s">
        <v>17</v>
      </c>
      <c r="X108" s="15" t="str">
        <f t="shared" si="9"/>
        <v>APROBADAS</v>
      </c>
      <c r="Y108" s="26" t="s">
        <v>1142</v>
      </c>
      <c r="Z108" s="26" t="s">
        <v>17</v>
      </c>
      <c r="AA108" s="26" t="s">
        <v>17</v>
      </c>
      <c r="AB108" s="27" t="s">
        <v>1128</v>
      </c>
      <c r="AC108" s="26" t="s">
        <v>17</v>
      </c>
      <c r="AD108" s="26" t="str">
        <f t="shared" si="11"/>
        <v>Pública clasificada</v>
      </c>
      <c r="AE108" s="26" t="e">
        <f t="shared" ca="1" si="7"/>
        <v>#NAME?</v>
      </c>
    </row>
    <row r="109" spans="8:31" ht="300" x14ac:dyDescent="0.25">
      <c r="H109" s="16" t="e">
        <f ca="1" xml:space="preserve"> _xll.EPMOlapMemberO("[CONTRATO].[PARENTH1].[C76062025]","","C76062025","","000;001")</f>
        <v>#NAME?</v>
      </c>
      <c r="I109" s="16" t="e">
        <f ca="1" xml:space="preserve"> _xll.EPMOlapMemberO("[AREA].[PARENTH1].[10000000025005]","","Gcia. Administración","","000;001")</f>
        <v>#NAME?</v>
      </c>
      <c r="J109" s="16" t="e">
        <f ca="1" xml:space="preserve"> _xll.EPMOlapMemberO("[RUBRO].[PARENTH1].[5118150001]","","TRAMITES Y LICENCIAS","","000;001")</f>
        <v>#NAME?</v>
      </c>
      <c r="K109" s="17" t="s">
        <v>193</v>
      </c>
      <c r="L109" s="17" t="s">
        <v>143</v>
      </c>
      <c r="M109" s="17" t="s">
        <v>9</v>
      </c>
      <c r="N109" s="35" t="s">
        <v>189</v>
      </c>
      <c r="O109" s="43" t="s">
        <v>14</v>
      </c>
      <c r="P109" t="str">
        <f t="shared" si="8"/>
        <v>enero</v>
      </c>
      <c r="Q109" s="43" t="s">
        <v>15</v>
      </c>
      <c r="R109" s="51">
        <f t="shared" si="10"/>
        <v>12.133333333333333</v>
      </c>
      <c r="S109" s="17" t="s">
        <v>21</v>
      </c>
      <c r="T109" s="17" t="s">
        <v>144</v>
      </c>
      <c r="U109" s="18">
        <v>60000000</v>
      </c>
      <c r="V109" s="18">
        <v>60000000</v>
      </c>
      <c r="W109" s="18" t="s">
        <v>17</v>
      </c>
      <c r="X109" s="15" t="str">
        <f t="shared" si="9"/>
        <v>APROBADAS</v>
      </c>
      <c r="Y109" s="26" t="s">
        <v>1142</v>
      </c>
      <c r="Z109" s="26" t="s">
        <v>17</v>
      </c>
      <c r="AA109" s="26" t="s">
        <v>17</v>
      </c>
      <c r="AB109" s="27" t="s">
        <v>1128</v>
      </c>
      <c r="AC109" s="26" t="s">
        <v>17</v>
      </c>
      <c r="AD109" s="26" t="str">
        <f t="shared" si="11"/>
        <v>Pública clasificada</v>
      </c>
      <c r="AE109" s="26" t="e">
        <f t="shared" ca="1" si="7"/>
        <v>#NAME?</v>
      </c>
    </row>
    <row r="110" spans="8:31" ht="300" x14ac:dyDescent="0.25">
      <c r="H110" s="16" t="e">
        <f ca="1" xml:space="preserve"> _xll.EPMOlapMemberO("[CONTRATO].[PARENTH1].[C76082025]","","C76082025","","000;001")</f>
        <v>#NAME?</v>
      </c>
      <c r="I110" s="16" t="e">
        <f ca="1" xml:space="preserve"> _xll.EPMOlapMemberO("[AREA].[PARENTH1].[10000000025005]","","Gcia. Administración","","000;001")</f>
        <v>#NAME?</v>
      </c>
      <c r="J110" s="16" t="e">
        <f ca="1" xml:space="preserve"> _xll.EPMOlapMemberO("[RUBRO].[PARENTH1].[5118150001]","","TRAMITES Y LICENCIAS","","000;001")</f>
        <v>#NAME?</v>
      </c>
      <c r="K110" s="17" t="s">
        <v>194</v>
      </c>
      <c r="L110" s="17" t="s">
        <v>143</v>
      </c>
      <c r="M110" s="17" t="s">
        <v>9</v>
      </c>
      <c r="N110" s="35" t="s">
        <v>189</v>
      </c>
      <c r="O110" s="43" t="s">
        <v>14</v>
      </c>
      <c r="P110" t="str">
        <f t="shared" si="8"/>
        <v>enero</v>
      </c>
      <c r="Q110" s="43" t="s">
        <v>15</v>
      </c>
      <c r="R110" s="51">
        <f t="shared" si="10"/>
        <v>12.133333333333333</v>
      </c>
      <c r="S110" s="17" t="s">
        <v>21</v>
      </c>
      <c r="T110" s="17" t="s">
        <v>144</v>
      </c>
      <c r="U110" s="18">
        <v>40000000</v>
      </c>
      <c r="V110" s="18">
        <v>40000000</v>
      </c>
      <c r="W110" s="18" t="s">
        <v>17</v>
      </c>
      <c r="X110" s="15" t="str">
        <f t="shared" si="9"/>
        <v>APROBADAS</v>
      </c>
      <c r="Y110" s="26" t="s">
        <v>1142</v>
      </c>
      <c r="Z110" s="26" t="s">
        <v>17</v>
      </c>
      <c r="AA110" s="26" t="s">
        <v>17</v>
      </c>
      <c r="AB110" s="27" t="s">
        <v>1128</v>
      </c>
      <c r="AC110" s="26" t="s">
        <v>17</v>
      </c>
      <c r="AD110" s="26" t="str">
        <f t="shared" si="11"/>
        <v>Pública clasificada</v>
      </c>
      <c r="AE110" s="26" t="e">
        <f t="shared" ca="1" si="7"/>
        <v>#NAME?</v>
      </c>
    </row>
    <row r="111" spans="8:31" ht="300" x14ac:dyDescent="0.25">
      <c r="H111" s="16" t="e">
        <f ca="1" xml:space="preserve"> _xll.EPMOlapMemberO("[CONTRATO].[PARENTH1].[C76112025]","","C76112025","","000;001")</f>
        <v>#NAME?</v>
      </c>
      <c r="I111" s="16" t="e">
        <f ca="1" xml:space="preserve"> _xll.EPMOlapMemberO("[AREA].[PARENTH1].[10000000025005]","","Gcia. Administración","","000;001")</f>
        <v>#NAME?</v>
      </c>
      <c r="J111" s="16" t="e">
        <f ca="1" xml:space="preserve"> _xll.EPMOlapMemberO("[RUBRO].[PARENTH1].[5118150001]","","TRAMITES Y LICENCIAS","","000;001")</f>
        <v>#NAME?</v>
      </c>
      <c r="K111" s="17" t="s">
        <v>195</v>
      </c>
      <c r="L111" s="17" t="s">
        <v>143</v>
      </c>
      <c r="M111" s="17" t="s">
        <v>9</v>
      </c>
      <c r="N111" s="35" t="s">
        <v>189</v>
      </c>
      <c r="O111" s="43" t="s">
        <v>14</v>
      </c>
      <c r="P111" t="str">
        <f t="shared" si="8"/>
        <v>enero</v>
      </c>
      <c r="Q111" s="43" t="s">
        <v>15</v>
      </c>
      <c r="R111" s="51">
        <f t="shared" si="10"/>
        <v>12.133333333333333</v>
      </c>
      <c r="S111" s="17" t="s">
        <v>21</v>
      </c>
      <c r="T111" s="17" t="s">
        <v>144</v>
      </c>
      <c r="U111" s="18">
        <v>100000000</v>
      </c>
      <c r="V111" s="18">
        <v>100000000</v>
      </c>
      <c r="W111" s="18" t="s">
        <v>17</v>
      </c>
      <c r="X111" s="15" t="str">
        <f t="shared" si="9"/>
        <v>APROBADAS</v>
      </c>
      <c r="Y111" s="26" t="s">
        <v>1142</v>
      </c>
      <c r="Z111" s="26" t="s">
        <v>17</v>
      </c>
      <c r="AA111" s="26" t="s">
        <v>17</v>
      </c>
      <c r="AB111" s="27" t="s">
        <v>1128</v>
      </c>
      <c r="AC111" s="26" t="s">
        <v>17</v>
      </c>
      <c r="AD111" s="26" t="str">
        <f t="shared" si="11"/>
        <v>Pública clasificada</v>
      </c>
      <c r="AE111" s="26" t="e">
        <f t="shared" ca="1" si="7"/>
        <v>#NAME?</v>
      </c>
    </row>
    <row r="112" spans="8:31" ht="300" x14ac:dyDescent="0.25">
      <c r="H112" s="16" t="e">
        <f ca="1" xml:space="preserve"> _xll.EPMOlapMemberO("[CONTRATO].[PARENTH1].[C76142025]","","C76142025","","000;001")</f>
        <v>#NAME?</v>
      </c>
      <c r="I112" s="16" t="e">
        <f ca="1" xml:space="preserve"> _xll.EPMOlapMemberO("[AREA].[PARENTH1].[10000000025005]","","Gcia. Administración","","000;001")</f>
        <v>#NAME?</v>
      </c>
      <c r="J112" s="16" t="e">
        <f ca="1" xml:space="preserve"> _xll.EPMOlapMemberO("[RUBRO].[PARENTH1].[5118150001]","","TRAMITES Y LICENCIAS","","000;001")</f>
        <v>#NAME?</v>
      </c>
      <c r="K112" s="17" t="s">
        <v>196</v>
      </c>
      <c r="L112" s="17" t="s">
        <v>143</v>
      </c>
      <c r="M112" s="17" t="s">
        <v>9</v>
      </c>
      <c r="N112" s="35" t="s">
        <v>189</v>
      </c>
      <c r="O112" s="43" t="s">
        <v>14</v>
      </c>
      <c r="P112" t="str">
        <f t="shared" si="8"/>
        <v>enero</v>
      </c>
      <c r="Q112" s="43" t="s">
        <v>15</v>
      </c>
      <c r="R112" s="51">
        <f t="shared" si="10"/>
        <v>12.133333333333333</v>
      </c>
      <c r="S112" s="17" t="s">
        <v>21</v>
      </c>
      <c r="T112" s="17" t="s">
        <v>144</v>
      </c>
      <c r="U112" s="18">
        <v>350000000</v>
      </c>
      <c r="V112" s="18">
        <v>350000000</v>
      </c>
      <c r="W112" s="18" t="s">
        <v>17</v>
      </c>
      <c r="X112" s="15" t="str">
        <f t="shared" si="9"/>
        <v>APROBADAS</v>
      </c>
      <c r="Y112" s="26" t="s">
        <v>1142</v>
      </c>
      <c r="Z112" s="26" t="s">
        <v>17</v>
      </c>
      <c r="AA112" s="26" t="s">
        <v>17</v>
      </c>
      <c r="AB112" s="27" t="s">
        <v>1128</v>
      </c>
      <c r="AC112" s="26" t="s">
        <v>17</v>
      </c>
      <c r="AD112" s="26" t="str">
        <f t="shared" si="11"/>
        <v>Pública clasificada</v>
      </c>
      <c r="AE112" s="26" t="e">
        <f t="shared" ca="1" si="7"/>
        <v>#NAME?</v>
      </c>
    </row>
    <row r="113" spans="8:31" ht="300" x14ac:dyDescent="0.25">
      <c r="H113" s="16" t="e">
        <f ca="1" xml:space="preserve"> _xll.EPMOlapMemberO("[CONTRATO].[PARENTH1].[C76152025]","","C76152025","","000;001")</f>
        <v>#NAME?</v>
      </c>
      <c r="I113" s="16" t="e">
        <f ca="1" xml:space="preserve"> _xll.EPMOlapMemberO("[AREA].[PARENTH1].[10000000025005]","","Gcia. Administración","","000;001")</f>
        <v>#NAME?</v>
      </c>
      <c r="J113" s="16" t="e">
        <f ca="1" xml:space="preserve"> _xll.EPMOlapMemberO("[RUBRO].[PARENTH1].[5118150001]","","TRAMITES Y LICENCIAS","","000;001")</f>
        <v>#NAME?</v>
      </c>
      <c r="K113" s="17" t="s">
        <v>197</v>
      </c>
      <c r="L113" s="17" t="s">
        <v>143</v>
      </c>
      <c r="M113" s="17" t="s">
        <v>9</v>
      </c>
      <c r="N113" s="35" t="s">
        <v>189</v>
      </c>
      <c r="O113" s="43" t="s">
        <v>14</v>
      </c>
      <c r="P113" t="str">
        <f t="shared" si="8"/>
        <v>enero</v>
      </c>
      <c r="Q113" s="43" t="s">
        <v>15</v>
      </c>
      <c r="R113" s="51">
        <f t="shared" si="10"/>
        <v>12.133333333333333</v>
      </c>
      <c r="S113" s="17" t="s">
        <v>21</v>
      </c>
      <c r="T113" s="17" t="s">
        <v>144</v>
      </c>
      <c r="U113" s="18">
        <v>65000000</v>
      </c>
      <c r="V113" s="18">
        <v>65000000</v>
      </c>
      <c r="W113" s="18" t="s">
        <v>17</v>
      </c>
      <c r="X113" s="15" t="str">
        <f t="shared" si="9"/>
        <v>APROBADAS</v>
      </c>
      <c r="Y113" s="26" t="s">
        <v>1142</v>
      </c>
      <c r="Z113" s="26" t="s">
        <v>17</v>
      </c>
      <c r="AA113" s="26" t="s">
        <v>17</v>
      </c>
      <c r="AB113" s="27" t="s">
        <v>1128</v>
      </c>
      <c r="AC113" s="26" t="s">
        <v>17</v>
      </c>
      <c r="AD113" s="26" t="str">
        <f t="shared" si="11"/>
        <v>Pública clasificada</v>
      </c>
      <c r="AE113" s="26" t="e">
        <f t="shared" ca="1" si="7"/>
        <v>#NAME?</v>
      </c>
    </row>
    <row r="114" spans="8:31" ht="300" x14ac:dyDescent="0.25">
      <c r="H114" s="16" t="e">
        <f ca="1" xml:space="preserve"> _xll.EPMOlapMemberO("[CONTRATO].[PARENTH1].[C76162025]","","C76162025","","000;001")</f>
        <v>#NAME?</v>
      </c>
      <c r="I114" s="16" t="e">
        <f ca="1" xml:space="preserve"> _xll.EPMOlapMemberO("[AREA].[PARENTH1].[10000000025005]","","Gcia. Administración","","000;001")</f>
        <v>#NAME?</v>
      </c>
      <c r="J114" s="16" t="e">
        <f ca="1" xml:space="preserve"> _xll.EPMOlapMemberO("[RUBRO].[PARENTH1].[5118150001]","","TRAMITES Y LICENCIAS","","000;001")</f>
        <v>#NAME?</v>
      </c>
      <c r="K114" s="17" t="s">
        <v>198</v>
      </c>
      <c r="L114" s="17" t="s">
        <v>143</v>
      </c>
      <c r="M114" s="17" t="s">
        <v>9</v>
      </c>
      <c r="N114" s="35" t="s">
        <v>189</v>
      </c>
      <c r="O114" s="43" t="s">
        <v>14</v>
      </c>
      <c r="P114" t="str">
        <f t="shared" si="8"/>
        <v>enero</v>
      </c>
      <c r="Q114" s="43" t="s">
        <v>15</v>
      </c>
      <c r="R114" s="51">
        <f t="shared" si="10"/>
        <v>12.133333333333333</v>
      </c>
      <c r="S114" s="17" t="s">
        <v>21</v>
      </c>
      <c r="T114" s="17" t="s">
        <v>144</v>
      </c>
      <c r="U114" s="18">
        <v>25000000</v>
      </c>
      <c r="V114" s="18">
        <v>25000000</v>
      </c>
      <c r="W114" s="18" t="s">
        <v>17</v>
      </c>
      <c r="X114" s="15" t="str">
        <f t="shared" si="9"/>
        <v>APROBADAS</v>
      </c>
      <c r="Y114" s="26" t="s">
        <v>1142</v>
      </c>
      <c r="Z114" s="26" t="s">
        <v>17</v>
      </c>
      <c r="AA114" s="26" t="s">
        <v>17</v>
      </c>
      <c r="AB114" s="27" t="s">
        <v>1128</v>
      </c>
      <c r="AC114" s="26" t="s">
        <v>17</v>
      </c>
      <c r="AD114" s="26" t="str">
        <f t="shared" si="11"/>
        <v>Pública clasificada</v>
      </c>
      <c r="AE114" s="26" t="e">
        <f t="shared" ca="1" si="7"/>
        <v>#NAME?</v>
      </c>
    </row>
    <row r="115" spans="8:31" ht="300" x14ac:dyDescent="0.25">
      <c r="H115" s="16" t="e">
        <f ca="1" xml:space="preserve"> _xll.EPMOlapMemberO("[CONTRATO].[PARENTH1].[C76172025]","","C76172025","","000;001")</f>
        <v>#NAME?</v>
      </c>
      <c r="I115" s="16" t="e">
        <f ca="1" xml:space="preserve"> _xll.EPMOlapMemberO("[AREA].[PARENTH1].[10000000025005]","","Gcia. Administración","","000;001")</f>
        <v>#NAME?</v>
      </c>
      <c r="J115" s="16" t="e">
        <f ca="1" xml:space="preserve"> _xll.EPMOlapMemberO("[RUBRO].[PARENTH1].[5118150001]","","TRAMITES Y LICENCIAS","","000;001")</f>
        <v>#NAME?</v>
      </c>
      <c r="K115" s="17" t="s">
        <v>199</v>
      </c>
      <c r="L115" s="17" t="s">
        <v>143</v>
      </c>
      <c r="M115" s="17" t="s">
        <v>9</v>
      </c>
      <c r="N115" s="35" t="s">
        <v>189</v>
      </c>
      <c r="O115" s="43" t="s">
        <v>14</v>
      </c>
      <c r="P115" t="str">
        <f t="shared" si="8"/>
        <v>enero</v>
      </c>
      <c r="Q115" s="43" t="s">
        <v>15</v>
      </c>
      <c r="R115" s="51">
        <f t="shared" si="10"/>
        <v>12.133333333333333</v>
      </c>
      <c r="S115" s="17" t="s">
        <v>21</v>
      </c>
      <c r="T115" s="17" t="s">
        <v>144</v>
      </c>
      <c r="U115" s="18">
        <v>135864658</v>
      </c>
      <c r="V115" s="18">
        <v>135864658</v>
      </c>
      <c r="W115" s="18" t="s">
        <v>17</v>
      </c>
      <c r="X115" s="15" t="str">
        <f t="shared" si="9"/>
        <v>APROBADAS</v>
      </c>
      <c r="Y115" s="26" t="s">
        <v>1142</v>
      </c>
      <c r="Z115" s="26" t="s">
        <v>17</v>
      </c>
      <c r="AA115" s="26" t="s">
        <v>17</v>
      </c>
      <c r="AB115" s="27" t="s">
        <v>1128</v>
      </c>
      <c r="AC115" s="26" t="s">
        <v>17</v>
      </c>
      <c r="AD115" s="26" t="str">
        <f t="shared" si="11"/>
        <v>Pública clasificada</v>
      </c>
      <c r="AE115" s="26" t="e">
        <f t="shared" ca="1" si="7"/>
        <v>#NAME?</v>
      </c>
    </row>
    <row r="116" spans="8:31" ht="300" x14ac:dyDescent="0.25">
      <c r="H116" s="16" t="e">
        <f ca="1" xml:space="preserve"> _xll.EPMOlapMemberO("[CONTRATO].[PARENTH1].[C76182025]","","C76182025","","000;001")</f>
        <v>#NAME?</v>
      </c>
      <c r="I116" s="16" t="e">
        <f ca="1" xml:space="preserve"> _xll.EPMOlapMemberO("[AREA].[PARENTH1].[10000000025005]","","Gcia. Administración","","000;001")</f>
        <v>#NAME?</v>
      </c>
      <c r="J116" s="16" t="e">
        <f ca="1" xml:space="preserve"> _xll.EPMOlapMemberO("[RUBRO].[PARENTH1].[5118150001]","","TRAMITES Y LICENCIAS","","000;001")</f>
        <v>#NAME?</v>
      </c>
      <c r="K116" s="17" t="s">
        <v>200</v>
      </c>
      <c r="L116" s="17" t="s">
        <v>143</v>
      </c>
      <c r="M116" s="17" t="s">
        <v>9</v>
      </c>
      <c r="N116" s="35" t="s">
        <v>189</v>
      </c>
      <c r="O116" s="43" t="s">
        <v>14</v>
      </c>
      <c r="P116" t="str">
        <f t="shared" si="8"/>
        <v>enero</v>
      </c>
      <c r="Q116" s="43" t="s">
        <v>15</v>
      </c>
      <c r="R116" s="51">
        <f t="shared" si="10"/>
        <v>12.133333333333333</v>
      </c>
      <c r="S116" s="17" t="s">
        <v>21</v>
      </c>
      <c r="T116" s="17" t="s">
        <v>144</v>
      </c>
      <c r="U116" s="18">
        <v>240000000</v>
      </c>
      <c r="V116" s="18">
        <v>240000000</v>
      </c>
      <c r="W116" s="18" t="s">
        <v>17</v>
      </c>
      <c r="X116" s="15" t="str">
        <f t="shared" si="9"/>
        <v>APROBADAS</v>
      </c>
      <c r="Y116" s="26" t="s">
        <v>1142</v>
      </c>
      <c r="Z116" s="26" t="s">
        <v>17</v>
      </c>
      <c r="AA116" s="26" t="s">
        <v>17</v>
      </c>
      <c r="AB116" s="27" t="s">
        <v>1128</v>
      </c>
      <c r="AC116" s="26" t="s">
        <v>17</v>
      </c>
      <c r="AD116" s="26" t="str">
        <f t="shared" si="11"/>
        <v>Pública clasificada</v>
      </c>
      <c r="AE116" s="26" t="e">
        <f t="shared" ca="1" si="7"/>
        <v>#NAME?</v>
      </c>
    </row>
    <row r="117" spans="8:31" ht="300" x14ac:dyDescent="0.25">
      <c r="H117" s="16" t="e">
        <f ca="1" xml:space="preserve"> _xll.EPMOlapMemberO("[CONTRATO].[PARENTH1].[C76192025]","","C76192025","","000;001")</f>
        <v>#NAME?</v>
      </c>
      <c r="I117" s="16" t="e">
        <f ca="1" xml:space="preserve"> _xll.EPMOlapMemberO("[AREA].[PARENTH1].[10000000025005]","","Gcia. Administración","","000;001")</f>
        <v>#NAME?</v>
      </c>
      <c r="J117" s="16" t="e">
        <f ca="1" xml:space="preserve"> _xll.EPMOlapMemberO("[RUBRO].[PARENTH1].[5118150001]","","TRAMITES Y LICENCIAS","","000;001")</f>
        <v>#NAME?</v>
      </c>
      <c r="K117" s="17" t="s">
        <v>201</v>
      </c>
      <c r="L117" s="17" t="s">
        <v>143</v>
      </c>
      <c r="M117" s="17" t="s">
        <v>9</v>
      </c>
      <c r="N117" s="35" t="s">
        <v>189</v>
      </c>
      <c r="O117" s="43" t="s">
        <v>14</v>
      </c>
      <c r="P117" t="str">
        <f t="shared" si="8"/>
        <v>enero</v>
      </c>
      <c r="Q117" s="43" t="s">
        <v>15</v>
      </c>
      <c r="R117" s="51">
        <f t="shared" si="10"/>
        <v>12.133333333333333</v>
      </c>
      <c r="S117" s="17" t="s">
        <v>21</v>
      </c>
      <c r="T117" s="17" t="s">
        <v>144</v>
      </c>
      <c r="U117" s="18">
        <v>250000000</v>
      </c>
      <c r="V117" s="18">
        <v>250000000</v>
      </c>
      <c r="W117" s="18" t="s">
        <v>17</v>
      </c>
      <c r="X117" s="15" t="str">
        <f t="shared" si="9"/>
        <v>APROBADAS</v>
      </c>
      <c r="Y117" s="26" t="s">
        <v>1142</v>
      </c>
      <c r="Z117" s="26" t="s">
        <v>17</v>
      </c>
      <c r="AA117" s="26" t="s">
        <v>17</v>
      </c>
      <c r="AB117" s="27" t="s">
        <v>1128</v>
      </c>
      <c r="AC117" s="26" t="s">
        <v>17</v>
      </c>
      <c r="AD117" s="26" t="str">
        <f t="shared" si="11"/>
        <v>Pública clasificada</v>
      </c>
      <c r="AE117" s="26" t="e">
        <f t="shared" ca="1" si="7"/>
        <v>#NAME?</v>
      </c>
    </row>
    <row r="118" spans="8:31" ht="300" x14ac:dyDescent="0.25">
      <c r="H118" s="16" t="e">
        <f ca="1" xml:space="preserve"> _xll.EPMOlapMemberO("[CONTRATO].[PARENTH1].[C76202025]","","C76202025","","000;001")</f>
        <v>#NAME?</v>
      </c>
      <c r="I118" s="16" t="e">
        <f ca="1" xml:space="preserve"> _xll.EPMOlapMemberO("[AREA].[PARENTH1].[10000000025005]","","Gcia. Administración","","000;001")</f>
        <v>#NAME?</v>
      </c>
      <c r="J118" s="16" t="e">
        <f ca="1" xml:space="preserve"> _xll.EPMOlapMemberO("[RUBRO].[PARENTH1].[5118150001]","","TRAMITES Y LICENCIAS","","000;001")</f>
        <v>#NAME?</v>
      </c>
      <c r="K118" s="17" t="s">
        <v>202</v>
      </c>
      <c r="L118" s="17" t="s">
        <v>143</v>
      </c>
      <c r="M118" s="17" t="s">
        <v>9</v>
      </c>
      <c r="N118" s="35" t="s">
        <v>189</v>
      </c>
      <c r="O118" s="43" t="s">
        <v>14</v>
      </c>
      <c r="P118" t="str">
        <f t="shared" si="8"/>
        <v>enero</v>
      </c>
      <c r="Q118" s="43" t="s">
        <v>15</v>
      </c>
      <c r="R118" s="51">
        <f t="shared" si="10"/>
        <v>12.133333333333333</v>
      </c>
      <c r="S118" s="17" t="s">
        <v>21</v>
      </c>
      <c r="T118" s="17" t="s">
        <v>144</v>
      </c>
      <c r="U118" s="18">
        <v>300000000</v>
      </c>
      <c r="V118" s="18">
        <v>300000000</v>
      </c>
      <c r="W118" s="18" t="s">
        <v>17</v>
      </c>
      <c r="X118" s="15" t="str">
        <f t="shared" si="9"/>
        <v>APROBADAS</v>
      </c>
      <c r="Y118" s="26" t="s">
        <v>1142</v>
      </c>
      <c r="Z118" s="26" t="s">
        <v>17</v>
      </c>
      <c r="AA118" s="26" t="s">
        <v>17</v>
      </c>
      <c r="AB118" s="27" t="s">
        <v>1128</v>
      </c>
      <c r="AC118" s="26" t="s">
        <v>17</v>
      </c>
      <c r="AD118" s="26" t="str">
        <f t="shared" si="11"/>
        <v>Pública clasificada</v>
      </c>
      <c r="AE118" s="26" t="e">
        <f t="shared" ca="1" si="7"/>
        <v>#NAME?</v>
      </c>
    </row>
    <row r="119" spans="8:31" ht="300" x14ac:dyDescent="0.25">
      <c r="H119" s="16" t="e">
        <f ca="1" xml:space="preserve"> _xll.EPMOlapMemberO("[CONTRATO].[PARENTH1].[C76212025]","","C76212025","","000;001")</f>
        <v>#NAME?</v>
      </c>
      <c r="I119" s="16" t="e">
        <f ca="1" xml:space="preserve"> _xll.EPMOlapMemberO("[AREA].[PARENTH1].[10000000025005]","","Gcia. Administración","","000;001")</f>
        <v>#NAME?</v>
      </c>
      <c r="J119" s="16" t="e">
        <f ca="1" xml:space="preserve"> _xll.EPMOlapMemberO("[RUBRO].[PARENTH1].[5118150001]","","TRAMITES Y LICENCIAS","","000;001")</f>
        <v>#NAME?</v>
      </c>
      <c r="K119" s="17" t="s">
        <v>203</v>
      </c>
      <c r="L119" s="17" t="s">
        <v>143</v>
      </c>
      <c r="M119" s="17" t="s">
        <v>9</v>
      </c>
      <c r="N119" s="35" t="s">
        <v>189</v>
      </c>
      <c r="O119" s="43" t="s">
        <v>14</v>
      </c>
      <c r="P119" t="str">
        <f t="shared" si="8"/>
        <v>enero</v>
      </c>
      <c r="Q119" s="43" t="s">
        <v>15</v>
      </c>
      <c r="R119" s="51">
        <f t="shared" si="10"/>
        <v>12.133333333333333</v>
      </c>
      <c r="S119" s="17" t="s">
        <v>21</v>
      </c>
      <c r="T119" s="17" t="s">
        <v>144</v>
      </c>
      <c r="U119" s="18">
        <v>150000000</v>
      </c>
      <c r="V119" s="18">
        <v>150000000</v>
      </c>
      <c r="W119" s="18" t="s">
        <v>17</v>
      </c>
      <c r="X119" s="15" t="str">
        <f t="shared" si="9"/>
        <v>APROBADAS</v>
      </c>
      <c r="Y119" s="26" t="s">
        <v>1142</v>
      </c>
      <c r="Z119" s="26" t="s">
        <v>17</v>
      </c>
      <c r="AA119" s="26" t="s">
        <v>17</v>
      </c>
      <c r="AB119" s="27" t="s">
        <v>1128</v>
      </c>
      <c r="AC119" s="26" t="s">
        <v>17</v>
      </c>
      <c r="AD119" s="26" t="str">
        <f t="shared" si="11"/>
        <v>Pública clasificada</v>
      </c>
      <c r="AE119" s="26" t="e">
        <f t="shared" ca="1" si="7"/>
        <v>#NAME?</v>
      </c>
    </row>
    <row r="120" spans="8:31" ht="300" x14ac:dyDescent="0.25">
      <c r="H120" s="16" t="e">
        <f ca="1" xml:space="preserve"> _xll.EPMOlapMemberO("[CONTRATO].[PARENTH1].[C76222025]","","C76222025","","000;001")</f>
        <v>#NAME?</v>
      </c>
      <c r="I120" s="16" t="e">
        <f ca="1" xml:space="preserve"> _xll.EPMOlapMemberO("[AREA].[PARENTH1].[10000000025005]","","Gcia. Administración","","000;001")</f>
        <v>#NAME?</v>
      </c>
      <c r="J120" s="16" t="e">
        <f ca="1" xml:space="preserve"> _xll.EPMOlapMemberO("[RUBRO].[PARENTH1].[5118150001]","","TRAMITES Y LICENCIAS","","000;001")</f>
        <v>#NAME?</v>
      </c>
      <c r="K120" s="17" t="s">
        <v>204</v>
      </c>
      <c r="L120" s="17" t="s">
        <v>143</v>
      </c>
      <c r="M120" s="17" t="s">
        <v>9</v>
      </c>
      <c r="N120" s="35" t="s">
        <v>189</v>
      </c>
      <c r="O120" s="43" t="s">
        <v>14</v>
      </c>
      <c r="P120" t="str">
        <f t="shared" si="8"/>
        <v>enero</v>
      </c>
      <c r="Q120" s="43" t="s">
        <v>15</v>
      </c>
      <c r="R120" s="51">
        <f t="shared" si="10"/>
        <v>12.133333333333333</v>
      </c>
      <c r="S120" s="17" t="s">
        <v>21</v>
      </c>
      <c r="T120" s="17" t="s">
        <v>144</v>
      </c>
      <c r="U120" s="18">
        <v>20000000</v>
      </c>
      <c r="V120" s="18">
        <v>20000000</v>
      </c>
      <c r="W120" s="18" t="s">
        <v>17</v>
      </c>
      <c r="X120" s="15" t="str">
        <f t="shared" si="9"/>
        <v>APROBADAS</v>
      </c>
      <c r="Y120" s="26" t="s">
        <v>1142</v>
      </c>
      <c r="Z120" s="26" t="s">
        <v>17</v>
      </c>
      <c r="AA120" s="26" t="s">
        <v>17</v>
      </c>
      <c r="AB120" s="27" t="s">
        <v>1128</v>
      </c>
      <c r="AC120" s="26" t="s">
        <v>17</v>
      </c>
      <c r="AD120" s="26" t="str">
        <f t="shared" si="11"/>
        <v>Pública clasificada</v>
      </c>
      <c r="AE120" s="26" t="e">
        <f t="shared" ca="1" si="7"/>
        <v>#NAME?</v>
      </c>
    </row>
    <row r="121" spans="8:31" ht="300" x14ac:dyDescent="0.25">
      <c r="H121" s="16" t="e">
        <f ca="1" xml:space="preserve"> _xll.EPMOlapMemberO("[CONTRATO].[PARENTH1].[C76232025]","","C76232025","","000;001")</f>
        <v>#NAME?</v>
      </c>
      <c r="I121" s="16" t="e">
        <f ca="1" xml:space="preserve"> _xll.EPMOlapMemberO("[AREA].[PARENTH1].[10000000025005]","","Gcia. Administración","","000;001")</f>
        <v>#NAME?</v>
      </c>
      <c r="J121" s="16" t="e">
        <f ca="1" xml:space="preserve"> _xll.EPMOlapMemberO("[RUBRO].[PARENTH1].[5118150001]","","TRAMITES Y LICENCIAS","","000;001")</f>
        <v>#NAME?</v>
      </c>
      <c r="K121" s="17" t="s">
        <v>205</v>
      </c>
      <c r="L121" s="17" t="s">
        <v>143</v>
      </c>
      <c r="M121" s="17" t="s">
        <v>9</v>
      </c>
      <c r="N121" s="35" t="s">
        <v>189</v>
      </c>
      <c r="O121" s="43" t="s">
        <v>14</v>
      </c>
      <c r="P121" t="str">
        <f t="shared" si="8"/>
        <v>enero</v>
      </c>
      <c r="Q121" s="43" t="s">
        <v>15</v>
      </c>
      <c r="R121" s="51">
        <f t="shared" si="10"/>
        <v>12.133333333333333</v>
      </c>
      <c r="S121" s="17" t="s">
        <v>21</v>
      </c>
      <c r="T121" s="17" t="s">
        <v>144</v>
      </c>
      <c r="U121" s="18">
        <v>200000000</v>
      </c>
      <c r="V121" s="18">
        <v>200000000</v>
      </c>
      <c r="W121" s="18" t="s">
        <v>17</v>
      </c>
      <c r="X121" s="15" t="str">
        <f t="shared" si="9"/>
        <v>APROBADAS</v>
      </c>
      <c r="Y121" s="26" t="s">
        <v>1142</v>
      </c>
      <c r="Z121" s="26" t="s">
        <v>17</v>
      </c>
      <c r="AA121" s="26" t="s">
        <v>17</v>
      </c>
      <c r="AB121" s="27" t="s">
        <v>1128</v>
      </c>
      <c r="AC121" s="26" t="s">
        <v>17</v>
      </c>
      <c r="AD121" s="26" t="str">
        <f t="shared" si="11"/>
        <v>Pública clasificada</v>
      </c>
      <c r="AE121" s="26" t="e">
        <f t="shared" ca="1" si="7"/>
        <v>#NAME?</v>
      </c>
    </row>
    <row r="122" spans="8:31" ht="300" x14ac:dyDescent="0.25">
      <c r="H122" s="16" t="e">
        <f ca="1" xml:space="preserve"> _xll.EPMOlapMemberO("[CONTRATO].[PARENTH1].[C76242025]","","C76242025","","000;001")</f>
        <v>#NAME?</v>
      </c>
      <c r="I122" s="16" t="e">
        <f ca="1" xml:space="preserve"> _xll.EPMOlapMemberO("[AREA].[PARENTH1].[10000000025005]","","Gcia. Administración","","000;001")</f>
        <v>#NAME?</v>
      </c>
      <c r="J122" s="16" t="e">
        <f ca="1" xml:space="preserve"> _xll.EPMOlapMemberO("[RUBRO].[PARENTH1].[5118150001]","","TRAMITES Y LICENCIAS","","000;001")</f>
        <v>#NAME?</v>
      </c>
      <c r="K122" s="17" t="s">
        <v>206</v>
      </c>
      <c r="L122" s="17" t="s">
        <v>143</v>
      </c>
      <c r="M122" s="17" t="s">
        <v>9</v>
      </c>
      <c r="N122" s="35" t="s">
        <v>189</v>
      </c>
      <c r="O122" s="43" t="s">
        <v>14</v>
      </c>
      <c r="P122" t="str">
        <f t="shared" si="8"/>
        <v>enero</v>
      </c>
      <c r="Q122" s="43" t="s">
        <v>15</v>
      </c>
      <c r="R122" s="51">
        <f t="shared" si="10"/>
        <v>12.133333333333333</v>
      </c>
      <c r="S122" s="17" t="s">
        <v>21</v>
      </c>
      <c r="T122" s="17" t="s">
        <v>144</v>
      </c>
      <c r="U122" s="18">
        <v>50000000</v>
      </c>
      <c r="V122" s="18">
        <v>50000000</v>
      </c>
      <c r="W122" s="18" t="s">
        <v>17</v>
      </c>
      <c r="X122" s="15" t="str">
        <f t="shared" si="9"/>
        <v>APROBADAS</v>
      </c>
      <c r="Y122" s="26" t="s">
        <v>1142</v>
      </c>
      <c r="Z122" s="26" t="s">
        <v>17</v>
      </c>
      <c r="AA122" s="26" t="s">
        <v>17</v>
      </c>
      <c r="AB122" s="27" t="s">
        <v>1128</v>
      </c>
      <c r="AC122" s="26" t="s">
        <v>17</v>
      </c>
      <c r="AD122" s="26" t="str">
        <f t="shared" si="11"/>
        <v>Pública clasificada</v>
      </c>
      <c r="AE122" s="26" t="e">
        <f t="shared" ca="1" si="7"/>
        <v>#NAME?</v>
      </c>
    </row>
    <row r="123" spans="8:31" ht="300" x14ac:dyDescent="0.25">
      <c r="H123" s="16" t="e">
        <f ca="1" xml:space="preserve"> _xll.EPMOlapMemberO("[CONTRATO].[PARENTH1].[C76252025]","","C76252025","","000;001")</f>
        <v>#NAME?</v>
      </c>
      <c r="I123" s="16" t="e">
        <f ca="1" xml:space="preserve"> _xll.EPMOlapMemberO("[AREA].[PARENTH1].[10000000025005]","","Gcia. Administración","","000;001")</f>
        <v>#NAME?</v>
      </c>
      <c r="J123" s="16" t="e">
        <f ca="1" xml:space="preserve"> _xll.EPMOlapMemberO("[RUBRO].[PARENTH1].[5118150001]","","TRAMITES Y LICENCIAS","","000;001")</f>
        <v>#NAME?</v>
      </c>
      <c r="K123" s="17" t="s">
        <v>207</v>
      </c>
      <c r="L123" s="17" t="s">
        <v>143</v>
      </c>
      <c r="M123" s="17" t="s">
        <v>9</v>
      </c>
      <c r="N123" s="35" t="s">
        <v>189</v>
      </c>
      <c r="O123" s="43" t="s">
        <v>14</v>
      </c>
      <c r="P123" t="str">
        <f t="shared" si="8"/>
        <v>enero</v>
      </c>
      <c r="Q123" s="43" t="s">
        <v>15</v>
      </c>
      <c r="R123" s="51">
        <f t="shared" si="10"/>
        <v>12.133333333333333</v>
      </c>
      <c r="S123" s="17" t="s">
        <v>21</v>
      </c>
      <c r="T123" s="17" t="s">
        <v>144</v>
      </c>
      <c r="U123" s="18">
        <v>70000000</v>
      </c>
      <c r="V123" s="18">
        <v>70000000</v>
      </c>
      <c r="W123" s="18" t="s">
        <v>17</v>
      </c>
      <c r="X123" s="15" t="str">
        <f t="shared" si="9"/>
        <v>APROBADAS</v>
      </c>
      <c r="Y123" s="26" t="s">
        <v>1142</v>
      </c>
      <c r="Z123" s="26" t="s">
        <v>17</v>
      </c>
      <c r="AA123" s="26" t="s">
        <v>17</v>
      </c>
      <c r="AB123" s="27" t="s">
        <v>1128</v>
      </c>
      <c r="AC123" s="26" t="s">
        <v>17</v>
      </c>
      <c r="AD123" s="26" t="str">
        <f t="shared" si="11"/>
        <v>Pública clasificada</v>
      </c>
      <c r="AE123" s="26" t="e">
        <f t="shared" ca="1" si="7"/>
        <v>#NAME?</v>
      </c>
    </row>
    <row r="124" spans="8:31" ht="300" x14ac:dyDescent="0.25">
      <c r="H124" s="16" t="e">
        <f ca="1" xml:space="preserve"> _xll.EPMOlapMemberO("[CONTRATO].[PARENTH1].[C76262025]","","C76262025","","000;001")</f>
        <v>#NAME?</v>
      </c>
      <c r="I124" s="16" t="e">
        <f ca="1" xml:space="preserve"> _xll.EPMOlapMemberO("[AREA].[PARENTH1].[10000000025005]","","Gcia. Administración","","000;001")</f>
        <v>#NAME?</v>
      </c>
      <c r="J124" s="16" t="e">
        <f ca="1" xml:space="preserve"> _xll.EPMOlapMemberO("[RUBRO].[PARENTH1].[5118150001]","","TRAMITES Y LICENCIAS","","000;001")</f>
        <v>#NAME?</v>
      </c>
      <c r="K124" s="17" t="s">
        <v>208</v>
      </c>
      <c r="L124" s="17" t="s">
        <v>143</v>
      </c>
      <c r="M124" s="17" t="s">
        <v>9</v>
      </c>
      <c r="N124" s="35" t="s">
        <v>189</v>
      </c>
      <c r="O124" s="43" t="s">
        <v>14</v>
      </c>
      <c r="P124" t="str">
        <f t="shared" si="8"/>
        <v>enero</v>
      </c>
      <c r="Q124" s="43" t="s">
        <v>15</v>
      </c>
      <c r="R124" s="51">
        <f t="shared" si="10"/>
        <v>12.133333333333333</v>
      </c>
      <c r="S124" s="17" t="s">
        <v>21</v>
      </c>
      <c r="T124" s="17" t="s">
        <v>144</v>
      </c>
      <c r="U124" s="18">
        <v>85567974</v>
      </c>
      <c r="V124" s="18">
        <v>85567974</v>
      </c>
      <c r="W124" s="18" t="s">
        <v>17</v>
      </c>
      <c r="X124" s="15" t="str">
        <f t="shared" si="9"/>
        <v>APROBADAS</v>
      </c>
      <c r="Y124" s="26" t="s">
        <v>1142</v>
      </c>
      <c r="Z124" s="26" t="s">
        <v>17</v>
      </c>
      <c r="AA124" s="26" t="s">
        <v>17</v>
      </c>
      <c r="AB124" s="27" t="s">
        <v>1128</v>
      </c>
      <c r="AC124" s="26" t="s">
        <v>17</v>
      </c>
      <c r="AD124" s="26" t="str">
        <f t="shared" si="11"/>
        <v>Pública clasificada</v>
      </c>
      <c r="AE124" s="26" t="e">
        <f t="shared" ca="1" si="7"/>
        <v>#NAME?</v>
      </c>
    </row>
    <row r="125" spans="8:31" ht="300" x14ac:dyDescent="0.25">
      <c r="H125" s="16" t="e">
        <f ca="1" xml:space="preserve"> _xll.EPMOlapMemberO("[CONTRATO].[PARENTH1].[C76272025]","","C76272025","","000;001")</f>
        <v>#NAME?</v>
      </c>
      <c r="I125" s="16" t="e">
        <f ca="1" xml:space="preserve"> _xll.EPMOlapMemberO("[AREA].[PARENTH1].[10000000025005]","","Gcia. Administración","","000;001")</f>
        <v>#NAME?</v>
      </c>
      <c r="J125" s="16" t="e">
        <f ca="1" xml:space="preserve"> _xll.EPMOlapMemberO("[RUBRO].[PARENTH1].[5118150001]","","TRAMITES Y LICENCIAS","","000;001")</f>
        <v>#NAME?</v>
      </c>
      <c r="K125" s="17" t="s">
        <v>209</v>
      </c>
      <c r="L125" s="17" t="s">
        <v>143</v>
      </c>
      <c r="M125" s="17" t="s">
        <v>9</v>
      </c>
      <c r="N125" s="35" t="s">
        <v>189</v>
      </c>
      <c r="O125" s="43" t="s">
        <v>14</v>
      </c>
      <c r="P125" t="str">
        <f t="shared" si="8"/>
        <v>enero</v>
      </c>
      <c r="Q125" s="43" t="s">
        <v>15</v>
      </c>
      <c r="R125" s="51">
        <f t="shared" si="10"/>
        <v>12.133333333333333</v>
      </c>
      <c r="S125" s="17" t="s">
        <v>21</v>
      </c>
      <c r="T125" s="17" t="s">
        <v>144</v>
      </c>
      <c r="U125" s="18">
        <v>2624700</v>
      </c>
      <c r="V125" s="18">
        <v>2624700</v>
      </c>
      <c r="W125" s="18" t="s">
        <v>17</v>
      </c>
      <c r="X125" s="15" t="str">
        <f t="shared" si="9"/>
        <v>APROBADAS</v>
      </c>
      <c r="Y125" s="26" t="s">
        <v>1142</v>
      </c>
      <c r="Z125" s="26" t="s">
        <v>17</v>
      </c>
      <c r="AA125" s="26" t="s">
        <v>17</v>
      </c>
      <c r="AB125" s="27" t="s">
        <v>1128</v>
      </c>
      <c r="AC125" s="26" t="s">
        <v>17</v>
      </c>
      <c r="AD125" s="26" t="str">
        <f t="shared" si="11"/>
        <v>Pública clasificada</v>
      </c>
      <c r="AE125" s="26" t="e">
        <f t="shared" ca="1" si="7"/>
        <v>#NAME?</v>
      </c>
    </row>
    <row r="126" spans="8:31" ht="300" x14ac:dyDescent="0.25">
      <c r="H126" s="16" t="e">
        <f ca="1" xml:space="preserve"> _xll.EPMOlapMemberO("[CONTRATO].[PARENTH1].[C76282025]","","C76282025","","000;001")</f>
        <v>#NAME?</v>
      </c>
      <c r="I126" s="16" t="e">
        <f ca="1" xml:space="preserve"> _xll.EPMOlapMemberO("[AREA].[PARENTH1].[10000000025005]","","Gcia. Administración","","000;001")</f>
        <v>#NAME?</v>
      </c>
      <c r="J126" s="16" t="e">
        <f ca="1" xml:space="preserve"> _xll.EPMOlapMemberO("[RUBRO].[PARENTH1].[5118150001]","","TRAMITES Y LICENCIAS","","000;001")</f>
        <v>#NAME?</v>
      </c>
      <c r="K126" s="17" t="s">
        <v>210</v>
      </c>
      <c r="L126" s="17" t="s">
        <v>143</v>
      </c>
      <c r="M126" s="17" t="s">
        <v>9</v>
      </c>
      <c r="N126" s="35" t="s">
        <v>189</v>
      </c>
      <c r="O126" s="43" t="s">
        <v>14</v>
      </c>
      <c r="P126" t="str">
        <f t="shared" si="8"/>
        <v>enero</v>
      </c>
      <c r="Q126" s="43" t="s">
        <v>15</v>
      </c>
      <c r="R126" s="51">
        <f t="shared" si="10"/>
        <v>12.133333333333333</v>
      </c>
      <c r="S126" s="17" t="s">
        <v>21</v>
      </c>
      <c r="T126" s="17" t="s">
        <v>144</v>
      </c>
      <c r="U126" s="18">
        <v>1280307301</v>
      </c>
      <c r="V126" s="18">
        <v>1280307301</v>
      </c>
      <c r="W126" s="18" t="s">
        <v>17</v>
      </c>
      <c r="X126" s="15" t="str">
        <f t="shared" si="9"/>
        <v>APROBADAS</v>
      </c>
      <c r="Y126" s="26" t="s">
        <v>1142</v>
      </c>
      <c r="Z126" s="26" t="s">
        <v>17</v>
      </c>
      <c r="AA126" s="26" t="s">
        <v>17</v>
      </c>
      <c r="AB126" s="27" t="s">
        <v>1128</v>
      </c>
      <c r="AC126" s="26" t="s">
        <v>17</v>
      </c>
      <c r="AD126" s="26" t="str">
        <f t="shared" si="11"/>
        <v>Pública clasificada</v>
      </c>
      <c r="AE126" s="26" t="e">
        <f t="shared" ca="1" si="7"/>
        <v>#NAME?</v>
      </c>
    </row>
    <row r="127" spans="8:31" ht="300" x14ac:dyDescent="0.25">
      <c r="H127" s="16" t="e">
        <f ca="1" xml:space="preserve"> _xll.EPMOlapMemberO("[CONTRATO].[PARENTH1].[C76292025]","","C76292025","","000;001")</f>
        <v>#NAME?</v>
      </c>
      <c r="I127" s="16" t="e">
        <f ca="1" xml:space="preserve"> _xll.EPMOlapMemberO("[AREA].[PARENTH1].[10000000025005]","","Gcia. Administración","","000;001")</f>
        <v>#NAME?</v>
      </c>
      <c r="J127" s="16" t="e">
        <f ca="1" xml:space="preserve"> _xll.EPMOlapMemberO("[RUBRO].[PARENTH1].[5118150001]","","TRAMITES Y LICENCIAS","","000;001")</f>
        <v>#NAME?</v>
      </c>
      <c r="K127" s="17" t="s">
        <v>211</v>
      </c>
      <c r="L127" s="17" t="s">
        <v>143</v>
      </c>
      <c r="M127" s="17" t="s">
        <v>9</v>
      </c>
      <c r="N127" s="35" t="s">
        <v>189</v>
      </c>
      <c r="O127" s="43" t="s">
        <v>14</v>
      </c>
      <c r="P127" t="str">
        <f t="shared" si="8"/>
        <v>enero</v>
      </c>
      <c r="Q127" s="43" t="s">
        <v>15</v>
      </c>
      <c r="R127" s="51">
        <f t="shared" si="10"/>
        <v>12.133333333333333</v>
      </c>
      <c r="S127" s="17" t="s">
        <v>21</v>
      </c>
      <c r="T127" s="17" t="s">
        <v>144</v>
      </c>
      <c r="U127" s="18">
        <v>1349513101</v>
      </c>
      <c r="V127" s="18">
        <v>1349513101</v>
      </c>
      <c r="W127" s="18" t="s">
        <v>17</v>
      </c>
      <c r="X127" s="15" t="str">
        <f t="shared" si="9"/>
        <v>APROBADAS</v>
      </c>
      <c r="Y127" s="26" t="s">
        <v>1142</v>
      </c>
      <c r="Z127" s="26" t="s">
        <v>17</v>
      </c>
      <c r="AA127" s="26" t="s">
        <v>17</v>
      </c>
      <c r="AB127" s="27" t="s">
        <v>1128</v>
      </c>
      <c r="AC127" s="26" t="s">
        <v>17</v>
      </c>
      <c r="AD127" s="26" t="str">
        <f t="shared" si="11"/>
        <v>Pública clasificada</v>
      </c>
      <c r="AE127" s="26" t="e">
        <f t="shared" ca="1" si="7"/>
        <v>#NAME?</v>
      </c>
    </row>
    <row r="128" spans="8:31" ht="300" x14ac:dyDescent="0.25">
      <c r="H128" s="16" t="e">
        <f ca="1" xml:space="preserve"> _xll.EPMOlapMemberO("[CONTRATO].[PARENTH1].[C76302025]","","C76302025","","000;001")</f>
        <v>#NAME?</v>
      </c>
      <c r="I128" s="16" t="e">
        <f ca="1" xml:space="preserve"> _xll.EPMOlapMemberO("[AREA].[PARENTH1].[10000000025005]","","Gcia. Administración","","000;001")</f>
        <v>#NAME?</v>
      </c>
      <c r="J128" s="16" t="e">
        <f ca="1" xml:space="preserve"> _xll.EPMOlapMemberO("[RUBRO].[PARENTH1].[5118150001]","","TRAMITES Y LICENCIAS","","000;001")</f>
        <v>#NAME?</v>
      </c>
      <c r="K128" s="17" t="s">
        <v>212</v>
      </c>
      <c r="L128" s="17" t="s">
        <v>143</v>
      </c>
      <c r="M128" s="17" t="s">
        <v>9</v>
      </c>
      <c r="N128" s="35" t="s">
        <v>189</v>
      </c>
      <c r="O128" s="43" t="s">
        <v>14</v>
      </c>
      <c r="P128" t="str">
        <f t="shared" si="8"/>
        <v>enero</v>
      </c>
      <c r="Q128" s="43" t="s">
        <v>15</v>
      </c>
      <c r="R128" s="51">
        <f t="shared" si="10"/>
        <v>12.133333333333333</v>
      </c>
      <c r="S128" s="17" t="s">
        <v>21</v>
      </c>
      <c r="T128" s="17" t="s">
        <v>144</v>
      </c>
      <c r="U128" s="18">
        <v>380631900</v>
      </c>
      <c r="V128" s="18">
        <v>380631900</v>
      </c>
      <c r="W128" s="18" t="s">
        <v>17</v>
      </c>
      <c r="X128" s="15" t="str">
        <f t="shared" si="9"/>
        <v>APROBADAS</v>
      </c>
      <c r="Y128" s="26" t="s">
        <v>1142</v>
      </c>
      <c r="Z128" s="26" t="s">
        <v>17</v>
      </c>
      <c r="AA128" s="26" t="s">
        <v>17</v>
      </c>
      <c r="AB128" s="27" t="s">
        <v>1128</v>
      </c>
      <c r="AC128" s="26" t="s">
        <v>17</v>
      </c>
      <c r="AD128" s="26" t="str">
        <f t="shared" si="11"/>
        <v>Pública clasificada</v>
      </c>
      <c r="AE128" s="26" t="e">
        <f t="shared" ca="1" si="7"/>
        <v>#NAME?</v>
      </c>
    </row>
    <row r="129" spans="8:31" ht="300" x14ac:dyDescent="0.25">
      <c r="H129" s="16" t="e">
        <f ca="1" xml:space="preserve"> _xll.EPMOlapMemberO("[CONTRATO].[PARENTH1].[C76312025]","","C76312025","","000;001")</f>
        <v>#NAME?</v>
      </c>
      <c r="I129" s="16" t="e">
        <f ca="1" xml:space="preserve"> _xll.EPMOlapMemberO("[AREA].[PARENTH1].[10000000025005]","","Gcia. Administración","","000;001")</f>
        <v>#NAME?</v>
      </c>
      <c r="J129" s="16" t="e">
        <f ca="1" xml:space="preserve"> _xll.EPMOlapMemberO("[RUBRO].[PARENTH1].[5118150001]","","TRAMITES Y LICENCIAS","","000;001")</f>
        <v>#NAME?</v>
      </c>
      <c r="K129" s="17" t="s">
        <v>213</v>
      </c>
      <c r="L129" s="17" t="s">
        <v>143</v>
      </c>
      <c r="M129" s="17" t="s">
        <v>9</v>
      </c>
      <c r="N129" s="35" t="s">
        <v>189</v>
      </c>
      <c r="O129" s="43" t="s">
        <v>14</v>
      </c>
      <c r="P129" t="str">
        <f t="shared" si="8"/>
        <v>enero</v>
      </c>
      <c r="Q129" s="43" t="s">
        <v>15</v>
      </c>
      <c r="R129" s="51">
        <f t="shared" si="10"/>
        <v>12.133333333333333</v>
      </c>
      <c r="S129" s="17" t="s">
        <v>21</v>
      </c>
      <c r="T129" s="17" t="s">
        <v>144</v>
      </c>
      <c r="U129" s="18">
        <v>311426100</v>
      </c>
      <c r="V129" s="18">
        <v>311426100</v>
      </c>
      <c r="W129" s="18" t="s">
        <v>17</v>
      </c>
      <c r="X129" s="15" t="str">
        <f t="shared" si="9"/>
        <v>APROBADAS</v>
      </c>
      <c r="Y129" s="26" t="s">
        <v>1142</v>
      </c>
      <c r="Z129" s="26" t="s">
        <v>17</v>
      </c>
      <c r="AA129" s="26" t="s">
        <v>17</v>
      </c>
      <c r="AB129" s="27" t="s">
        <v>1128</v>
      </c>
      <c r="AC129" s="26" t="s">
        <v>17</v>
      </c>
      <c r="AD129" s="26" t="str">
        <f t="shared" si="11"/>
        <v>Pública clasificada</v>
      </c>
      <c r="AE129" s="26" t="e">
        <f t="shared" ca="1" si="7"/>
        <v>#NAME?</v>
      </c>
    </row>
    <row r="130" spans="8:31" ht="300" x14ac:dyDescent="0.25">
      <c r="H130" s="16" t="e">
        <f ca="1" xml:space="preserve"> _xll.EPMOlapMemberO("[CONTRATO].[PARENTH1].[C76322025]","","C76322025","","000;001")</f>
        <v>#NAME?</v>
      </c>
      <c r="I130" s="16" t="e">
        <f ca="1" xml:space="preserve"> _xll.EPMOlapMemberO("[AREA].[PARENTH1].[10000000025005]","","Gcia. Administración","","000;001")</f>
        <v>#NAME?</v>
      </c>
      <c r="J130" s="16" t="e">
        <f ca="1" xml:space="preserve"> _xll.EPMOlapMemberO("[RUBRO].[PARENTH1].[5118150001]","","TRAMITES Y LICENCIAS","","000;001")</f>
        <v>#NAME?</v>
      </c>
      <c r="K130" s="17" t="s">
        <v>214</v>
      </c>
      <c r="L130" s="17" t="s">
        <v>143</v>
      </c>
      <c r="M130" s="17" t="s">
        <v>9</v>
      </c>
      <c r="N130" s="35" t="s">
        <v>189</v>
      </c>
      <c r="O130" s="43" t="s">
        <v>14</v>
      </c>
      <c r="P130" t="str">
        <f t="shared" si="8"/>
        <v>enero</v>
      </c>
      <c r="Q130" s="43" t="s">
        <v>15</v>
      </c>
      <c r="R130" s="51">
        <f t="shared" si="10"/>
        <v>12.133333333333333</v>
      </c>
      <c r="S130" s="17" t="s">
        <v>21</v>
      </c>
      <c r="T130" s="17" t="s">
        <v>144</v>
      </c>
      <c r="U130" s="18">
        <v>88411603</v>
      </c>
      <c r="V130" s="18">
        <v>88411603</v>
      </c>
      <c r="W130" s="18" t="s">
        <v>17</v>
      </c>
      <c r="X130" s="15" t="str">
        <f t="shared" si="9"/>
        <v>APROBADAS</v>
      </c>
      <c r="Y130" s="26" t="s">
        <v>1142</v>
      </c>
      <c r="Z130" s="26" t="s">
        <v>17</v>
      </c>
      <c r="AA130" s="26" t="s">
        <v>17</v>
      </c>
      <c r="AB130" s="27" t="s">
        <v>1128</v>
      </c>
      <c r="AC130" s="26" t="s">
        <v>17</v>
      </c>
      <c r="AD130" s="26" t="str">
        <f t="shared" si="11"/>
        <v>Pública clasificada</v>
      </c>
      <c r="AE130" s="26" t="e">
        <f t="shared" ca="1" si="7"/>
        <v>#NAME?</v>
      </c>
    </row>
    <row r="131" spans="8:31" ht="300" x14ac:dyDescent="0.25">
      <c r="H131" s="16" t="e">
        <f ca="1" xml:space="preserve"> _xll.EPMOlapMemberO("[CONTRATO].[PARENTH1].[C76332025]","","C76332025","","000;001")</f>
        <v>#NAME?</v>
      </c>
      <c r="I131" s="16" t="e">
        <f ca="1" xml:space="preserve"> _xll.EPMOlapMemberO("[AREA].[PARENTH1].[10000000025005]","","Gcia. Administración","","000;001")</f>
        <v>#NAME?</v>
      </c>
      <c r="J131" s="16" t="e">
        <f ca="1" xml:space="preserve"> _xll.EPMOlapMemberO("[RUBRO].[PARENTH1].[5118150001]","","TRAMITES Y LICENCIAS","","000;001")</f>
        <v>#NAME?</v>
      </c>
      <c r="K131" s="17" t="s">
        <v>215</v>
      </c>
      <c r="L131" s="17" t="s">
        <v>143</v>
      </c>
      <c r="M131" s="17" t="s">
        <v>9</v>
      </c>
      <c r="N131" s="35" t="s">
        <v>189</v>
      </c>
      <c r="O131" s="43" t="s">
        <v>14</v>
      </c>
      <c r="P131" t="str">
        <f t="shared" si="8"/>
        <v>enero</v>
      </c>
      <c r="Q131" s="43" t="s">
        <v>15</v>
      </c>
      <c r="R131" s="51">
        <f t="shared" si="10"/>
        <v>12.133333333333333</v>
      </c>
      <c r="S131" s="17" t="s">
        <v>21</v>
      </c>
      <c r="T131" s="17" t="s">
        <v>144</v>
      </c>
      <c r="U131" s="18">
        <v>50000000</v>
      </c>
      <c r="V131" s="18">
        <v>50000000</v>
      </c>
      <c r="W131" s="18" t="s">
        <v>17</v>
      </c>
      <c r="X131" s="15" t="str">
        <f t="shared" si="9"/>
        <v>APROBADAS</v>
      </c>
      <c r="Y131" s="26" t="s">
        <v>1142</v>
      </c>
      <c r="Z131" s="26" t="s">
        <v>17</v>
      </c>
      <c r="AA131" s="26" t="s">
        <v>17</v>
      </c>
      <c r="AB131" s="27" t="s">
        <v>1128</v>
      </c>
      <c r="AC131" s="26" t="s">
        <v>17</v>
      </c>
      <c r="AD131" s="26" t="str">
        <f t="shared" si="11"/>
        <v>Pública clasificada</v>
      </c>
      <c r="AE131" s="26" t="e">
        <f t="shared" ca="1" si="7"/>
        <v>#NAME?</v>
      </c>
    </row>
    <row r="132" spans="8:31" ht="300" x14ac:dyDescent="0.25">
      <c r="H132" s="16" t="e">
        <f ca="1" xml:space="preserve"> _xll.EPMOlapMemberO("[CONTRATO].[PARENTH1].[C76342025]","","C76342025","","000;001")</f>
        <v>#NAME?</v>
      </c>
      <c r="I132" s="16" t="e">
        <f ca="1" xml:space="preserve"> _xll.EPMOlapMemberO("[AREA].[PARENTH1].[10000000025005]","","Gcia. Administración","","000;001")</f>
        <v>#NAME?</v>
      </c>
      <c r="J132" s="16" t="e">
        <f ca="1" xml:space="preserve"> _xll.EPMOlapMemberO("[RUBRO].[PARENTH1].[5118150001]","","TRAMITES Y LICENCIAS","","000;001")</f>
        <v>#NAME?</v>
      </c>
      <c r="K132" s="17" t="s">
        <v>216</v>
      </c>
      <c r="L132" s="17" t="s">
        <v>143</v>
      </c>
      <c r="M132" s="17" t="s">
        <v>9</v>
      </c>
      <c r="N132" s="35" t="s">
        <v>189</v>
      </c>
      <c r="O132" s="43" t="s">
        <v>14</v>
      </c>
      <c r="P132" t="str">
        <f t="shared" si="8"/>
        <v>enero</v>
      </c>
      <c r="Q132" s="43" t="s">
        <v>15</v>
      </c>
      <c r="R132" s="51">
        <f t="shared" si="10"/>
        <v>12.133333333333333</v>
      </c>
      <c r="S132" s="17" t="s">
        <v>21</v>
      </c>
      <c r="T132" s="17" t="s">
        <v>144</v>
      </c>
      <c r="U132" s="18">
        <v>400000000</v>
      </c>
      <c r="V132" s="18">
        <v>400000000</v>
      </c>
      <c r="W132" s="18" t="s">
        <v>17</v>
      </c>
      <c r="X132" s="15" t="str">
        <f t="shared" si="9"/>
        <v>APROBADAS</v>
      </c>
      <c r="Y132" s="26" t="s">
        <v>1142</v>
      </c>
      <c r="Z132" s="26" t="s">
        <v>17</v>
      </c>
      <c r="AA132" s="26" t="s">
        <v>17</v>
      </c>
      <c r="AB132" s="27" t="s">
        <v>1128</v>
      </c>
      <c r="AC132" s="26" t="s">
        <v>17</v>
      </c>
      <c r="AD132" s="26" t="str">
        <f t="shared" si="11"/>
        <v>Pública clasificada</v>
      </c>
      <c r="AE132" s="26" t="e">
        <f t="shared" ca="1" si="7"/>
        <v>#NAME?</v>
      </c>
    </row>
    <row r="133" spans="8:31" ht="300" x14ac:dyDescent="0.25">
      <c r="H133" s="16" t="e">
        <f ca="1" xml:space="preserve"> _xll.EPMOlapMemberO("[CONTRATO].[PARENTH1].[C76352025]","","C76352025","","000;001")</f>
        <v>#NAME?</v>
      </c>
      <c r="I133" s="16" t="e">
        <f ca="1" xml:space="preserve"> _xll.EPMOlapMemberO("[AREA].[PARENTH1].[10000000025005]","","Gcia. Administración","","000;001")</f>
        <v>#NAME?</v>
      </c>
      <c r="J133" s="16" t="e">
        <f ca="1" xml:space="preserve"> _xll.EPMOlapMemberO("[RUBRO].[PARENTH1].[5118150001]","","TRAMITES Y LICENCIAS","","000;001")</f>
        <v>#NAME?</v>
      </c>
      <c r="K133" s="17" t="s">
        <v>217</v>
      </c>
      <c r="L133" s="17" t="s">
        <v>143</v>
      </c>
      <c r="M133" s="17" t="s">
        <v>9</v>
      </c>
      <c r="N133" s="35" t="s">
        <v>189</v>
      </c>
      <c r="O133" s="43" t="s">
        <v>155</v>
      </c>
      <c r="P133" t="str">
        <f t="shared" si="8"/>
        <v>enero</v>
      </c>
      <c r="Q133" s="43" t="s">
        <v>15</v>
      </c>
      <c r="R133" s="51">
        <f t="shared" si="10"/>
        <v>12.1</v>
      </c>
      <c r="S133" s="17" t="s">
        <v>21</v>
      </c>
      <c r="T133" s="17" t="s">
        <v>144</v>
      </c>
      <c r="U133" s="18">
        <v>155000000</v>
      </c>
      <c r="V133" s="18">
        <v>155000000</v>
      </c>
      <c r="W133" s="18" t="s">
        <v>17</v>
      </c>
      <c r="X133" s="15" t="str">
        <f t="shared" si="9"/>
        <v>APROBADAS</v>
      </c>
      <c r="Y133" s="26" t="s">
        <v>1142</v>
      </c>
      <c r="Z133" s="26" t="s">
        <v>17</v>
      </c>
      <c r="AA133" s="26" t="s">
        <v>17</v>
      </c>
      <c r="AB133" s="27" t="s">
        <v>1128</v>
      </c>
      <c r="AC133" s="26" t="s">
        <v>17</v>
      </c>
      <c r="AD133" s="26" t="str">
        <f t="shared" si="11"/>
        <v>Pública clasificada</v>
      </c>
      <c r="AE133" s="26" t="e">
        <f t="shared" ca="1" si="7"/>
        <v>#NAME?</v>
      </c>
    </row>
    <row r="134" spans="8:31" ht="300" x14ac:dyDescent="0.25">
      <c r="H134" s="16" t="e">
        <f ca="1" xml:space="preserve"> _xll.EPMOlapMemberO("[CONTRATO].[PARENTH1].[C76362025]","","C76362025","","000;001")</f>
        <v>#NAME?</v>
      </c>
      <c r="I134" s="16" t="e">
        <f ca="1" xml:space="preserve"> _xll.EPMOlapMemberO("[AREA].[PARENTH1].[10000000025005]","","Gcia. Administración","","000;001")</f>
        <v>#NAME?</v>
      </c>
      <c r="J134" s="16" t="e">
        <f ca="1" xml:space="preserve"> _xll.EPMOlapMemberO("[RUBRO].[PARENTH1].[5118150001]","","TRAMITES Y LICENCIAS","","000;001")</f>
        <v>#NAME?</v>
      </c>
      <c r="K134" s="17" t="s">
        <v>218</v>
      </c>
      <c r="L134" s="17" t="s">
        <v>143</v>
      </c>
      <c r="M134" s="17" t="s">
        <v>9</v>
      </c>
      <c r="N134" s="35" t="s">
        <v>189</v>
      </c>
      <c r="O134" s="43" t="s">
        <v>155</v>
      </c>
      <c r="P134" t="str">
        <f t="shared" si="8"/>
        <v>enero</v>
      </c>
      <c r="Q134" s="43" t="s">
        <v>15</v>
      </c>
      <c r="R134" s="51">
        <f t="shared" si="10"/>
        <v>12.1</v>
      </c>
      <c r="S134" s="17" t="s">
        <v>21</v>
      </c>
      <c r="T134" s="17" t="s">
        <v>144</v>
      </c>
      <c r="U134" s="18">
        <v>152000000</v>
      </c>
      <c r="V134" s="18">
        <v>152000000</v>
      </c>
      <c r="W134" s="18" t="s">
        <v>17</v>
      </c>
      <c r="X134" s="15" t="str">
        <f t="shared" si="9"/>
        <v>APROBADAS</v>
      </c>
      <c r="Y134" s="26" t="s">
        <v>1142</v>
      </c>
      <c r="Z134" s="26" t="s">
        <v>17</v>
      </c>
      <c r="AA134" s="26" t="s">
        <v>17</v>
      </c>
      <c r="AB134" s="27" t="s">
        <v>1128</v>
      </c>
      <c r="AC134" s="26" t="s">
        <v>17</v>
      </c>
      <c r="AD134" s="26" t="str">
        <f t="shared" si="11"/>
        <v>Pública clasificada</v>
      </c>
      <c r="AE134" s="26" t="e">
        <f t="shared" ca="1" si="7"/>
        <v>#NAME?</v>
      </c>
    </row>
    <row r="135" spans="8:31" ht="300" x14ac:dyDescent="0.25">
      <c r="H135" s="16" t="e">
        <f ca="1" xml:space="preserve"> _xll.EPMOlapMemberO("[CONTRATO].[PARENTH1].[C76372025]","","C76372025","","000;001")</f>
        <v>#NAME?</v>
      </c>
      <c r="I135" s="16" t="e">
        <f ca="1" xml:space="preserve"> _xll.EPMOlapMemberO("[AREA].[PARENTH1].[10000000025005]","","Gcia. Administración","","000;001")</f>
        <v>#NAME?</v>
      </c>
      <c r="J135" s="16" t="e">
        <f ca="1" xml:space="preserve"> _xll.EPMOlapMemberO("[RUBRO].[PARENTH1].[5118150001]","","TRAMITES Y LICENCIAS","","000;001")</f>
        <v>#NAME?</v>
      </c>
      <c r="K135" s="17" t="s">
        <v>219</v>
      </c>
      <c r="L135" s="17" t="s">
        <v>143</v>
      </c>
      <c r="M135" s="17" t="s">
        <v>9</v>
      </c>
      <c r="N135" s="35" t="s">
        <v>189</v>
      </c>
      <c r="O135" s="43" t="s">
        <v>155</v>
      </c>
      <c r="P135" t="str">
        <f t="shared" si="8"/>
        <v>enero</v>
      </c>
      <c r="Q135" s="43" t="s">
        <v>15</v>
      </c>
      <c r="R135" s="51">
        <f t="shared" si="10"/>
        <v>12.1</v>
      </c>
      <c r="S135" s="17" t="s">
        <v>21</v>
      </c>
      <c r="T135" s="17" t="s">
        <v>144</v>
      </c>
      <c r="U135" s="18">
        <v>152000000</v>
      </c>
      <c r="V135" s="18">
        <v>152000000</v>
      </c>
      <c r="W135" s="18" t="s">
        <v>17</v>
      </c>
      <c r="X135" s="15" t="str">
        <f t="shared" si="9"/>
        <v>APROBADAS</v>
      </c>
      <c r="Y135" s="26" t="s">
        <v>1142</v>
      </c>
      <c r="Z135" s="26" t="s">
        <v>17</v>
      </c>
      <c r="AA135" s="26" t="s">
        <v>17</v>
      </c>
      <c r="AB135" s="27" t="s">
        <v>1128</v>
      </c>
      <c r="AC135" s="26" t="s">
        <v>17</v>
      </c>
      <c r="AD135" s="26" t="str">
        <f t="shared" si="11"/>
        <v>Pública clasificada</v>
      </c>
      <c r="AE135" s="26" t="e">
        <f t="shared" ca="1" si="7"/>
        <v>#NAME?</v>
      </c>
    </row>
    <row r="136" spans="8:31" ht="300" x14ac:dyDescent="0.25">
      <c r="H136" s="16" t="e">
        <f ca="1" xml:space="preserve"> _xll.EPMOlapMemberO("[CONTRATO].[PARENTH1].[C76382025]","","C76382025","","000;001")</f>
        <v>#NAME?</v>
      </c>
      <c r="I136" s="16" t="e">
        <f ca="1" xml:space="preserve"> _xll.EPMOlapMemberO("[AREA].[PARENTH1].[10000000025005]","","Gcia. Administración","","000;001")</f>
        <v>#NAME?</v>
      </c>
      <c r="J136" s="16" t="e">
        <f ca="1" xml:space="preserve"> _xll.EPMOlapMemberO("[RUBRO].[PARENTH1].[5118150001]","","TRAMITES Y LICENCIAS","","000;001")</f>
        <v>#NAME?</v>
      </c>
      <c r="K136" s="17" t="s">
        <v>220</v>
      </c>
      <c r="L136" s="17" t="s">
        <v>143</v>
      </c>
      <c r="M136" s="17" t="s">
        <v>9</v>
      </c>
      <c r="N136" s="35" t="s">
        <v>189</v>
      </c>
      <c r="O136" s="43" t="s">
        <v>155</v>
      </c>
      <c r="P136" t="str">
        <f t="shared" si="8"/>
        <v>enero</v>
      </c>
      <c r="Q136" s="43" t="s">
        <v>15</v>
      </c>
      <c r="R136" s="51">
        <f t="shared" si="10"/>
        <v>12.1</v>
      </c>
      <c r="S136" s="17" t="s">
        <v>21</v>
      </c>
      <c r="T136" s="17" t="s">
        <v>144</v>
      </c>
      <c r="U136" s="18">
        <v>72000000</v>
      </c>
      <c r="V136" s="18">
        <v>72000000</v>
      </c>
      <c r="W136" s="18" t="s">
        <v>17</v>
      </c>
      <c r="X136" s="15" t="str">
        <f t="shared" si="9"/>
        <v>APROBADAS</v>
      </c>
      <c r="Y136" s="26" t="s">
        <v>1142</v>
      </c>
      <c r="Z136" s="26" t="s">
        <v>17</v>
      </c>
      <c r="AA136" s="26" t="s">
        <v>17</v>
      </c>
      <c r="AB136" s="27" t="s">
        <v>1128</v>
      </c>
      <c r="AC136" s="26" t="s">
        <v>17</v>
      </c>
      <c r="AD136" s="26" t="str">
        <f t="shared" si="11"/>
        <v>Pública clasificada</v>
      </c>
      <c r="AE136" s="26" t="e">
        <f t="shared" ca="1" si="7"/>
        <v>#NAME?</v>
      </c>
    </row>
    <row r="137" spans="8:31" ht="300" x14ac:dyDescent="0.25">
      <c r="H137" s="16" t="e">
        <f ca="1" xml:space="preserve"> _xll.EPMOlapMemberO("[CONTRATO].[PARENTH1].[C76392025]","","C76392025","","000;001")</f>
        <v>#NAME?</v>
      </c>
      <c r="I137" s="16" t="e">
        <f ca="1" xml:space="preserve"> _xll.EPMOlapMemberO("[AREA].[PARENTH1].[10000000025005]","","Gcia. Administración","","000;001")</f>
        <v>#NAME?</v>
      </c>
      <c r="J137" s="16" t="e">
        <f ca="1" xml:space="preserve"> _xll.EPMOlapMemberO("[RUBRO].[PARENTH1].[5118150001]","","TRAMITES Y LICENCIAS","","000;001")</f>
        <v>#NAME?</v>
      </c>
      <c r="K137" s="17" t="s">
        <v>221</v>
      </c>
      <c r="L137" s="17" t="s">
        <v>143</v>
      </c>
      <c r="M137" s="17" t="s">
        <v>9</v>
      </c>
      <c r="N137" s="35" t="s">
        <v>189</v>
      </c>
      <c r="O137" s="43" t="s">
        <v>155</v>
      </c>
      <c r="P137" t="str">
        <f t="shared" si="8"/>
        <v>enero</v>
      </c>
      <c r="Q137" s="43" t="s">
        <v>15</v>
      </c>
      <c r="R137" s="51">
        <f t="shared" si="10"/>
        <v>12.1</v>
      </c>
      <c r="S137" s="17" t="s">
        <v>21</v>
      </c>
      <c r="T137" s="17" t="s">
        <v>144</v>
      </c>
      <c r="U137" s="18">
        <v>60960764</v>
      </c>
      <c r="V137" s="18">
        <v>60960764</v>
      </c>
      <c r="W137" s="18" t="s">
        <v>17</v>
      </c>
      <c r="X137" s="15" t="str">
        <f t="shared" si="9"/>
        <v>APROBADAS</v>
      </c>
      <c r="Y137" s="26" t="s">
        <v>1142</v>
      </c>
      <c r="Z137" s="26" t="s">
        <v>17</v>
      </c>
      <c r="AA137" s="26" t="s">
        <v>17</v>
      </c>
      <c r="AB137" s="27" t="s">
        <v>1128</v>
      </c>
      <c r="AC137" s="26" t="s">
        <v>17</v>
      </c>
      <c r="AD137" s="26" t="str">
        <f t="shared" si="11"/>
        <v>Pública clasificada</v>
      </c>
      <c r="AE137" s="26" t="e">
        <f t="shared" ca="1" si="7"/>
        <v>#NAME?</v>
      </c>
    </row>
    <row r="138" spans="8:31" ht="300" x14ac:dyDescent="0.25">
      <c r="H138" s="16" t="e">
        <f ca="1" xml:space="preserve"> _xll.EPMOlapMemberO("[CONTRATO].[PARENTH1].[C76402025]","","C76402025","","000;001")</f>
        <v>#NAME?</v>
      </c>
      <c r="I138" s="16" t="e">
        <f ca="1" xml:space="preserve"> _xll.EPMOlapMemberO("[AREA].[PARENTH1].[10000000025005]","","Gcia. Administración","","000;001")</f>
        <v>#NAME?</v>
      </c>
      <c r="J138" s="16" t="e">
        <f ca="1" xml:space="preserve"> _xll.EPMOlapMemberO("[RUBRO].[PARENTH1].[5118150001]","","TRAMITES Y LICENCIAS","","000;001")</f>
        <v>#NAME?</v>
      </c>
      <c r="K138" s="17" t="s">
        <v>222</v>
      </c>
      <c r="L138" s="17" t="s">
        <v>143</v>
      </c>
      <c r="M138" s="17" t="s">
        <v>9</v>
      </c>
      <c r="N138" s="35" t="s">
        <v>189</v>
      </c>
      <c r="O138" s="43" t="s">
        <v>155</v>
      </c>
      <c r="P138" t="str">
        <f t="shared" si="8"/>
        <v>enero</v>
      </c>
      <c r="Q138" s="43" t="s">
        <v>15</v>
      </c>
      <c r="R138" s="51">
        <f t="shared" si="10"/>
        <v>12.1</v>
      </c>
      <c r="S138" s="17" t="s">
        <v>21</v>
      </c>
      <c r="T138" s="17" t="s">
        <v>144</v>
      </c>
      <c r="U138" s="18">
        <v>170000000</v>
      </c>
      <c r="V138" s="18">
        <v>170000000</v>
      </c>
      <c r="W138" s="18" t="s">
        <v>17</v>
      </c>
      <c r="X138" s="15" t="str">
        <f t="shared" si="9"/>
        <v>APROBADAS</v>
      </c>
      <c r="Y138" s="26" t="s">
        <v>1142</v>
      </c>
      <c r="Z138" s="26" t="s">
        <v>17</v>
      </c>
      <c r="AA138" s="26" t="s">
        <v>17</v>
      </c>
      <c r="AB138" s="27" t="s">
        <v>1128</v>
      </c>
      <c r="AC138" s="26" t="s">
        <v>17</v>
      </c>
      <c r="AD138" s="26" t="str">
        <f t="shared" si="11"/>
        <v>Pública clasificada</v>
      </c>
      <c r="AE138" s="26" t="e">
        <f t="shared" ca="1" si="7"/>
        <v>#NAME?</v>
      </c>
    </row>
    <row r="139" spans="8:31" ht="300" x14ac:dyDescent="0.25">
      <c r="H139" s="16" t="e">
        <f ca="1" xml:space="preserve"> _xll.EPMOlapMemberO("[CONTRATO].[PARENTH1].[C76412025]","","C76412025","","000;001")</f>
        <v>#NAME?</v>
      </c>
      <c r="I139" s="16" t="e">
        <f ca="1" xml:space="preserve"> _xll.EPMOlapMemberO("[AREA].[PARENTH1].[10000000025005]","","Gcia. Administración","","000;001")</f>
        <v>#NAME?</v>
      </c>
      <c r="J139" s="16" t="e">
        <f ca="1" xml:space="preserve"> _xll.EPMOlapMemberO("[RUBRO].[PARENTH1].[5118150001]","","TRAMITES Y LICENCIAS","","000;001")</f>
        <v>#NAME?</v>
      </c>
      <c r="K139" s="17" t="s">
        <v>223</v>
      </c>
      <c r="L139" s="17" t="s">
        <v>143</v>
      </c>
      <c r="M139" s="17" t="s">
        <v>9</v>
      </c>
      <c r="N139" s="35" t="s">
        <v>189</v>
      </c>
      <c r="O139" s="43" t="s">
        <v>155</v>
      </c>
      <c r="P139" t="str">
        <f t="shared" si="8"/>
        <v>enero</v>
      </c>
      <c r="Q139" s="43" t="s">
        <v>15</v>
      </c>
      <c r="R139" s="51">
        <f t="shared" si="10"/>
        <v>12.1</v>
      </c>
      <c r="S139" s="17" t="s">
        <v>21</v>
      </c>
      <c r="T139" s="17" t="s">
        <v>144</v>
      </c>
      <c r="U139" s="18">
        <v>250000000</v>
      </c>
      <c r="V139" s="18">
        <v>250000000</v>
      </c>
      <c r="W139" s="18" t="s">
        <v>17</v>
      </c>
      <c r="X139" s="15" t="str">
        <f t="shared" si="9"/>
        <v>APROBADAS</v>
      </c>
      <c r="Y139" s="26" t="s">
        <v>1142</v>
      </c>
      <c r="Z139" s="26" t="s">
        <v>17</v>
      </c>
      <c r="AA139" s="26" t="s">
        <v>17</v>
      </c>
      <c r="AB139" s="27" t="s">
        <v>1128</v>
      </c>
      <c r="AC139" s="26" t="s">
        <v>17</v>
      </c>
      <c r="AD139" s="26" t="str">
        <f t="shared" si="11"/>
        <v>Pública clasificada</v>
      </c>
      <c r="AE139" s="26" t="e">
        <f t="shared" ca="1" si="7"/>
        <v>#NAME?</v>
      </c>
    </row>
    <row r="140" spans="8:31" ht="300" x14ac:dyDescent="0.25">
      <c r="H140" s="16" t="e">
        <f ca="1" xml:space="preserve"> _xll.EPMOlapMemberO("[CONTRATO].[PARENTH1].[C76422025]","","C76422025","","000;001")</f>
        <v>#NAME?</v>
      </c>
      <c r="I140" s="16" t="e">
        <f ca="1" xml:space="preserve"> _xll.EPMOlapMemberO("[AREA].[PARENTH1].[10000000025005]","","Gcia. Administración","","000;001")</f>
        <v>#NAME?</v>
      </c>
      <c r="J140" s="16" t="e">
        <f ca="1" xml:space="preserve"> _xll.EPMOlapMemberO("[RUBRO].[PARENTH1].[5118150001]","","TRAMITES Y LICENCIAS","","000;001")</f>
        <v>#NAME?</v>
      </c>
      <c r="K140" s="17" t="s">
        <v>224</v>
      </c>
      <c r="L140" s="17" t="s">
        <v>143</v>
      </c>
      <c r="M140" s="17" t="s">
        <v>9</v>
      </c>
      <c r="N140" s="35" t="s">
        <v>189</v>
      </c>
      <c r="O140" s="43" t="s">
        <v>155</v>
      </c>
      <c r="P140" t="str">
        <f t="shared" si="8"/>
        <v>enero</v>
      </c>
      <c r="Q140" s="43" t="s">
        <v>15</v>
      </c>
      <c r="R140" s="51">
        <f t="shared" si="10"/>
        <v>12.1</v>
      </c>
      <c r="S140" s="17" t="s">
        <v>21</v>
      </c>
      <c r="T140" s="17" t="s">
        <v>144</v>
      </c>
      <c r="U140" s="18">
        <v>275861545</v>
      </c>
      <c r="V140" s="18">
        <v>275861545</v>
      </c>
      <c r="W140" s="18" t="s">
        <v>17</v>
      </c>
      <c r="X140" s="15" t="str">
        <f t="shared" si="9"/>
        <v>APROBADAS</v>
      </c>
      <c r="Y140" s="26" t="s">
        <v>1142</v>
      </c>
      <c r="Z140" s="26" t="s">
        <v>17</v>
      </c>
      <c r="AA140" s="26" t="s">
        <v>17</v>
      </c>
      <c r="AB140" s="27" t="s">
        <v>1128</v>
      </c>
      <c r="AC140" s="26" t="s">
        <v>17</v>
      </c>
      <c r="AD140" s="26" t="str">
        <f t="shared" si="11"/>
        <v>Pública clasificada</v>
      </c>
      <c r="AE140" s="26" t="e">
        <f t="shared" ca="1" si="7"/>
        <v>#NAME?</v>
      </c>
    </row>
    <row r="141" spans="8:31" ht="300" x14ac:dyDescent="0.25">
      <c r="H141" s="16" t="e">
        <f ca="1" xml:space="preserve"> _xll.EPMOlapMemberO("[CONTRATO].[PARENTH1].[C76432025]","","C76432025","","000;001")</f>
        <v>#NAME?</v>
      </c>
      <c r="I141" s="16" t="e">
        <f ca="1" xml:space="preserve"> _xll.EPMOlapMemberO("[AREA].[PARENTH1].[10000000025005]","","Gcia. Administración","","000;001")</f>
        <v>#NAME?</v>
      </c>
      <c r="J141" s="16" t="e">
        <f ca="1" xml:space="preserve"> _xll.EPMOlapMemberO("[RUBRO].[PARENTH1].[5118150001]","","TRAMITES Y LICENCIAS","","000;001")</f>
        <v>#NAME?</v>
      </c>
      <c r="K141" s="17" t="s">
        <v>225</v>
      </c>
      <c r="L141" s="17" t="s">
        <v>143</v>
      </c>
      <c r="M141" s="17" t="s">
        <v>9</v>
      </c>
      <c r="N141" s="35" t="s">
        <v>189</v>
      </c>
      <c r="O141" s="43" t="s">
        <v>155</v>
      </c>
      <c r="P141" t="str">
        <f t="shared" si="8"/>
        <v>enero</v>
      </c>
      <c r="Q141" s="43" t="s">
        <v>15</v>
      </c>
      <c r="R141" s="51">
        <f t="shared" si="10"/>
        <v>12.1</v>
      </c>
      <c r="S141" s="17" t="s">
        <v>21</v>
      </c>
      <c r="T141" s="17" t="s">
        <v>144</v>
      </c>
      <c r="U141" s="18">
        <v>6000000</v>
      </c>
      <c r="V141" s="18">
        <v>6000000</v>
      </c>
      <c r="W141" s="18" t="s">
        <v>17</v>
      </c>
      <c r="X141" s="15" t="str">
        <f t="shared" si="9"/>
        <v>APROBADAS</v>
      </c>
      <c r="Y141" s="26" t="s">
        <v>1142</v>
      </c>
      <c r="Z141" s="26" t="s">
        <v>17</v>
      </c>
      <c r="AA141" s="26" t="s">
        <v>17</v>
      </c>
      <c r="AB141" s="27" t="s">
        <v>1128</v>
      </c>
      <c r="AC141" s="26" t="s">
        <v>17</v>
      </c>
      <c r="AD141" s="26" t="str">
        <f t="shared" si="11"/>
        <v>Pública clasificada</v>
      </c>
      <c r="AE141" s="26" t="e">
        <f t="shared" ca="1" si="7"/>
        <v>#NAME?</v>
      </c>
    </row>
    <row r="142" spans="8:31" ht="285" x14ac:dyDescent="0.25">
      <c r="H142" s="16" t="e">
        <f ca="1" xml:space="preserve"> _xll.EPMOlapMemberO("[CONTRATO].[PARENTH1].[C76442025]","","C76442025","","000;001")</f>
        <v>#NAME?</v>
      </c>
      <c r="I142" s="16" t="e">
        <f ca="1" xml:space="preserve"> _xll.EPMOlapMemberO("[AREA].[PARENTH1].[10000000025005]","","Gcia. Administración","","000;001")</f>
        <v>#NAME?</v>
      </c>
      <c r="J142" s="16" t="e">
        <f ca="1" xml:space="preserve"> _xll.EPMOlapMemberO("[RUBRO].[PARENTH1].[5118150001]","","TRAMITES Y LICENCIAS","","000;001")</f>
        <v>#NAME?</v>
      </c>
      <c r="K142" s="17" t="s">
        <v>226</v>
      </c>
      <c r="L142" s="17" t="s">
        <v>143</v>
      </c>
      <c r="M142" s="17" t="s">
        <v>9</v>
      </c>
      <c r="N142" s="35" t="s">
        <v>227</v>
      </c>
      <c r="O142" s="43" t="s">
        <v>228</v>
      </c>
      <c r="P142" t="str">
        <f t="shared" si="8"/>
        <v>enero</v>
      </c>
      <c r="Q142" s="43" t="s">
        <v>15</v>
      </c>
      <c r="R142" s="51">
        <f t="shared" si="10"/>
        <v>11.666666666666666</v>
      </c>
      <c r="S142" s="17" t="s">
        <v>21</v>
      </c>
      <c r="T142" s="17" t="s">
        <v>144</v>
      </c>
      <c r="U142" s="18">
        <v>103560050</v>
      </c>
      <c r="V142" s="18">
        <v>103560050</v>
      </c>
      <c r="W142" s="18" t="s">
        <v>17</v>
      </c>
      <c r="X142" s="15" t="str">
        <f t="shared" si="9"/>
        <v>APROBADAS</v>
      </c>
      <c r="Y142" s="26" t="s">
        <v>1142</v>
      </c>
      <c r="Z142" s="26" t="s">
        <v>17</v>
      </c>
      <c r="AA142" s="26" t="s">
        <v>17</v>
      </c>
      <c r="AB142" s="27" t="s">
        <v>1128</v>
      </c>
      <c r="AC142" s="26" t="s">
        <v>17</v>
      </c>
      <c r="AD142" s="26" t="str">
        <f t="shared" si="11"/>
        <v>Pública clasificada</v>
      </c>
      <c r="AE142" s="26" t="e">
        <f t="shared" ca="1" si="7"/>
        <v>#NAME?</v>
      </c>
    </row>
    <row r="143" spans="8:31" ht="285" x14ac:dyDescent="0.25">
      <c r="H143" s="16" t="e">
        <f ca="1" xml:space="preserve"> _xll.EPMOlapMemberO("[CONTRATO].[PARENTH1].[C77012025]","","C77012025","","000;001")</f>
        <v>#NAME?</v>
      </c>
      <c r="I143" s="16" t="e">
        <f ca="1" xml:space="preserve"> _xll.EPMOlapMemberO("[AREA].[PARENTH1].[10000000025005]","","Gcia. Administración","","000;001")</f>
        <v>#NAME?</v>
      </c>
      <c r="J143" s="16" t="e">
        <f ca="1" xml:space="preserve"> _xll.EPMOlapMemberO("[RUBRO].[PARENTH1].[5118150001]","","TRAMITES Y LICENCIAS","","000;001")</f>
        <v>#NAME?</v>
      </c>
      <c r="K143" s="17" t="s">
        <v>229</v>
      </c>
      <c r="L143" s="17" t="s">
        <v>143</v>
      </c>
      <c r="M143" s="17" t="s">
        <v>9</v>
      </c>
      <c r="N143" s="35" t="s">
        <v>227</v>
      </c>
      <c r="O143" s="43" t="s">
        <v>228</v>
      </c>
      <c r="P143" t="str">
        <f t="shared" si="8"/>
        <v>enero</v>
      </c>
      <c r="Q143" s="43" t="s">
        <v>15</v>
      </c>
      <c r="R143" s="51">
        <f t="shared" si="10"/>
        <v>11.666666666666666</v>
      </c>
      <c r="S143" s="17" t="s">
        <v>21</v>
      </c>
      <c r="T143" s="17" t="s">
        <v>144</v>
      </c>
      <c r="U143" s="18">
        <v>60000000</v>
      </c>
      <c r="V143" s="18">
        <v>60000000</v>
      </c>
      <c r="W143" s="18" t="s">
        <v>17</v>
      </c>
      <c r="X143" s="15" t="str">
        <f t="shared" si="9"/>
        <v>APROBADAS</v>
      </c>
      <c r="Y143" s="26" t="s">
        <v>1142</v>
      </c>
      <c r="Z143" s="26" t="s">
        <v>17</v>
      </c>
      <c r="AA143" s="26" t="s">
        <v>17</v>
      </c>
      <c r="AB143" s="27" t="s">
        <v>1128</v>
      </c>
      <c r="AC143" s="26" t="s">
        <v>17</v>
      </c>
      <c r="AD143" s="26" t="str">
        <f t="shared" si="11"/>
        <v>Pública clasificada</v>
      </c>
      <c r="AE143" s="26" t="e">
        <f t="shared" ca="1" si="7"/>
        <v>#NAME?</v>
      </c>
    </row>
    <row r="144" spans="8:31" ht="285" x14ac:dyDescent="0.25">
      <c r="H144" s="16" t="e">
        <f ca="1" xml:space="preserve"> _xll.EPMOlapMemberO("[CONTRATO].[PARENTH1].[C77022025]","","C77022025","","000;001")</f>
        <v>#NAME?</v>
      </c>
      <c r="I144" s="16" t="e">
        <f ca="1" xml:space="preserve"> _xll.EPMOlapMemberO("[AREA].[PARENTH1].[10000000025005]","","Gcia. Administración","","000;001")</f>
        <v>#NAME?</v>
      </c>
      <c r="J144" s="16" t="e">
        <f ca="1" xml:space="preserve"> _xll.EPMOlapMemberO("[RUBRO].[PARENTH1].[5118150001]","","TRAMITES Y LICENCIAS","","000;001")</f>
        <v>#NAME?</v>
      </c>
      <c r="K144" s="17" t="s">
        <v>230</v>
      </c>
      <c r="L144" s="17" t="s">
        <v>143</v>
      </c>
      <c r="M144" s="17" t="s">
        <v>9</v>
      </c>
      <c r="N144" s="35" t="s">
        <v>227</v>
      </c>
      <c r="O144" s="43" t="s">
        <v>228</v>
      </c>
      <c r="P144" t="str">
        <f t="shared" si="8"/>
        <v>enero</v>
      </c>
      <c r="Q144" s="43" t="s">
        <v>15</v>
      </c>
      <c r="R144" s="51">
        <f t="shared" si="10"/>
        <v>11.666666666666666</v>
      </c>
      <c r="S144" s="17" t="s">
        <v>21</v>
      </c>
      <c r="T144" s="17" t="s">
        <v>144</v>
      </c>
      <c r="U144" s="18">
        <v>60000000</v>
      </c>
      <c r="V144" s="18">
        <v>60000000</v>
      </c>
      <c r="W144" s="18" t="s">
        <v>17</v>
      </c>
      <c r="X144" s="15" t="str">
        <f t="shared" si="9"/>
        <v>APROBADAS</v>
      </c>
      <c r="Y144" s="26" t="s">
        <v>1142</v>
      </c>
      <c r="Z144" s="26" t="s">
        <v>17</v>
      </c>
      <c r="AA144" s="26" t="s">
        <v>17</v>
      </c>
      <c r="AB144" s="27" t="s">
        <v>1128</v>
      </c>
      <c r="AC144" s="26" t="s">
        <v>17</v>
      </c>
      <c r="AD144" s="26" t="str">
        <f t="shared" si="11"/>
        <v>Pública clasificada</v>
      </c>
      <c r="AE144" s="26" t="e">
        <f t="shared" ca="1" si="7"/>
        <v>#NAME?</v>
      </c>
    </row>
    <row r="145" spans="8:31" ht="285" x14ac:dyDescent="0.25">
      <c r="H145" s="16" t="e">
        <f ca="1" xml:space="preserve"> _xll.EPMOlapMemberO("[CONTRATO].[PARENTH1].[C77032025]","","C77032025","","000;001")</f>
        <v>#NAME?</v>
      </c>
      <c r="I145" s="16" t="e">
        <f ca="1" xml:space="preserve"> _xll.EPMOlapMemberO("[AREA].[PARENTH1].[10000000025005]","","Gcia. Administración","","000;001")</f>
        <v>#NAME?</v>
      </c>
      <c r="J145" s="16" t="e">
        <f ca="1" xml:space="preserve"> _xll.EPMOlapMemberO("[RUBRO].[PARENTH1].[5118150001]","","TRAMITES Y LICENCIAS","","000;001")</f>
        <v>#NAME?</v>
      </c>
      <c r="K145" s="17" t="s">
        <v>231</v>
      </c>
      <c r="L145" s="17" t="s">
        <v>143</v>
      </c>
      <c r="M145" s="17" t="s">
        <v>9</v>
      </c>
      <c r="N145" s="35" t="s">
        <v>227</v>
      </c>
      <c r="O145" s="43" t="s">
        <v>228</v>
      </c>
      <c r="P145" t="str">
        <f t="shared" si="8"/>
        <v>enero</v>
      </c>
      <c r="Q145" s="43" t="s">
        <v>15</v>
      </c>
      <c r="R145" s="51">
        <f t="shared" si="10"/>
        <v>11.666666666666666</v>
      </c>
      <c r="S145" s="17" t="s">
        <v>21</v>
      </c>
      <c r="T145" s="17" t="s">
        <v>144</v>
      </c>
      <c r="U145" s="18">
        <v>100000000</v>
      </c>
      <c r="V145" s="18">
        <v>100000000</v>
      </c>
      <c r="W145" s="18" t="s">
        <v>17</v>
      </c>
      <c r="X145" s="15" t="str">
        <f t="shared" si="9"/>
        <v>APROBADAS</v>
      </c>
      <c r="Y145" s="26" t="s">
        <v>1142</v>
      </c>
      <c r="Z145" s="26" t="s">
        <v>17</v>
      </c>
      <c r="AA145" s="26" t="s">
        <v>17</v>
      </c>
      <c r="AB145" s="27" t="s">
        <v>1128</v>
      </c>
      <c r="AC145" s="26" t="s">
        <v>17</v>
      </c>
      <c r="AD145" s="26" t="str">
        <f t="shared" si="11"/>
        <v>Pública clasificada</v>
      </c>
      <c r="AE145" s="26" t="e">
        <f t="shared" ca="1" si="7"/>
        <v>#NAME?</v>
      </c>
    </row>
    <row r="146" spans="8:31" ht="285" x14ac:dyDescent="0.25">
      <c r="H146" s="16" t="e">
        <f ca="1" xml:space="preserve"> _xll.EPMOlapMemberO("[CONTRATO].[PARENTH1].[C77042025]","","C77042025","","000;001")</f>
        <v>#NAME?</v>
      </c>
      <c r="I146" s="16" t="e">
        <f ca="1" xml:space="preserve"> _xll.EPMOlapMemberO("[AREA].[PARENTH1].[10000000025005]","","Gcia. Administración","","000;001")</f>
        <v>#NAME?</v>
      </c>
      <c r="J146" s="16" t="e">
        <f ca="1" xml:space="preserve"> _xll.EPMOlapMemberO("[RUBRO].[PARENTH1].[5118150001]","","TRAMITES Y LICENCIAS","","000;001")</f>
        <v>#NAME?</v>
      </c>
      <c r="K146" s="17" t="s">
        <v>232</v>
      </c>
      <c r="L146" s="17" t="s">
        <v>143</v>
      </c>
      <c r="M146" s="17" t="s">
        <v>9</v>
      </c>
      <c r="N146" s="35" t="s">
        <v>227</v>
      </c>
      <c r="O146" s="43" t="s">
        <v>233</v>
      </c>
      <c r="P146" t="str">
        <f t="shared" si="8"/>
        <v>enero</v>
      </c>
      <c r="Q146" s="43" t="s">
        <v>15</v>
      </c>
      <c r="R146" s="51">
        <f t="shared" si="10"/>
        <v>10.633333333333333</v>
      </c>
      <c r="S146" s="17" t="s">
        <v>21</v>
      </c>
      <c r="T146" s="17" t="s">
        <v>144</v>
      </c>
      <c r="U146" s="18">
        <v>90000000</v>
      </c>
      <c r="V146" s="18">
        <v>90000000</v>
      </c>
      <c r="W146" s="18" t="s">
        <v>17</v>
      </c>
      <c r="X146" s="15" t="str">
        <f t="shared" si="9"/>
        <v>APROBADAS</v>
      </c>
      <c r="Y146" s="26" t="s">
        <v>1142</v>
      </c>
      <c r="Z146" s="26" t="s">
        <v>17</v>
      </c>
      <c r="AA146" s="26" t="s">
        <v>17</v>
      </c>
      <c r="AB146" s="27" t="s">
        <v>1128</v>
      </c>
      <c r="AC146" s="26" t="s">
        <v>17</v>
      </c>
      <c r="AD146" s="26" t="str">
        <f t="shared" si="11"/>
        <v>Pública clasificada</v>
      </c>
      <c r="AE146" s="26" t="e">
        <f t="shared" ca="1" si="7"/>
        <v>#NAME?</v>
      </c>
    </row>
    <row r="147" spans="8:31" ht="285" x14ac:dyDescent="0.25">
      <c r="H147" s="16" t="e">
        <f ca="1" xml:space="preserve"> _xll.EPMOlapMemberO("[CONTRATO].[PARENTH1].[C77052025]","","C77052025","","000;001")</f>
        <v>#NAME?</v>
      </c>
      <c r="I147" s="16" t="e">
        <f ca="1" xml:space="preserve"> _xll.EPMOlapMemberO("[AREA].[PARENTH1].[10000000025005]","","Gcia. Administración","","000;001")</f>
        <v>#NAME?</v>
      </c>
      <c r="J147" s="16" t="e">
        <f ca="1" xml:space="preserve"> _xll.EPMOlapMemberO("[RUBRO].[PARENTH1].[5118150001]","","TRAMITES Y LICENCIAS","","000;001")</f>
        <v>#NAME?</v>
      </c>
      <c r="K147" s="17" t="s">
        <v>234</v>
      </c>
      <c r="L147" s="17" t="s">
        <v>143</v>
      </c>
      <c r="M147" s="17" t="s">
        <v>9</v>
      </c>
      <c r="N147" s="35" t="s">
        <v>227</v>
      </c>
      <c r="O147" s="43" t="s">
        <v>233</v>
      </c>
      <c r="P147" t="str">
        <f t="shared" si="8"/>
        <v>enero</v>
      </c>
      <c r="Q147" s="43" t="s">
        <v>15</v>
      </c>
      <c r="R147" s="51">
        <f t="shared" si="10"/>
        <v>10.633333333333333</v>
      </c>
      <c r="S147" s="17" t="s">
        <v>21</v>
      </c>
      <c r="T147" s="17" t="s">
        <v>144</v>
      </c>
      <c r="U147" s="18">
        <v>50000000</v>
      </c>
      <c r="V147" s="18">
        <v>50000000</v>
      </c>
      <c r="W147" s="18" t="s">
        <v>17</v>
      </c>
      <c r="X147" s="15" t="str">
        <f t="shared" si="9"/>
        <v>APROBADAS</v>
      </c>
      <c r="Y147" s="26" t="s">
        <v>1142</v>
      </c>
      <c r="Z147" s="26" t="s">
        <v>17</v>
      </c>
      <c r="AA147" s="26" t="s">
        <v>17</v>
      </c>
      <c r="AB147" s="27" t="s">
        <v>1128</v>
      </c>
      <c r="AC147" s="26" t="s">
        <v>17</v>
      </c>
      <c r="AD147" s="26" t="str">
        <f t="shared" si="11"/>
        <v>Pública clasificada</v>
      </c>
      <c r="AE147" s="26" t="e">
        <f t="shared" ca="1" si="7"/>
        <v>#NAME?</v>
      </c>
    </row>
    <row r="148" spans="8:31" ht="285" x14ac:dyDescent="0.25">
      <c r="H148" s="16" t="e">
        <f ca="1" xml:space="preserve"> _xll.EPMOlapMemberO("[CONTRATO].[PARENTH1].[C77062025]","","C77062025","","000;001")</f>
        <v>#NAME?</v>
      </c>
      <c r="I148" s="16" t="e">
        <f ca="1" xml:space="preserve"> _xll.EPMOlapMemberO("[AREA].[PARENTH1].[10000000025005]","","Gcia. Administración","","000;001")</f>
        <v>#NAME?</v>
      </c>
      <c r="J148" s="16" t="e">
        <f ca="1" xml:space="preserve"> _xll.EPMOlapMemberO("[RUBRO].[PARENTH1].[5118150001]","","TRAMITES Y LICENCIAS","","000;001")</f>
        <v>#NAME?</v>
      </c>
      <c r="K148" s="17" t="s">
        <v>235</v>
      </c>
      <c r="L148" s="17" t="s">
        <v>143</v>
      </c>
      <c r="M148" s="17" t="s">
        <v>9</v>
      </c>
      <c r="N148" s="35" t="s">
        <v>227</v>
      </c>
      <c r="O148" s="43" t="s">
        <v>233</v>
      </c>
      <c r="P148" t="str">
        <f t="shared" si="8"/>
        <v>enero</v>
      </c>
      <c r="Q148" s="43" t="s">
        <v>15</v>
      </c>
      <c r="R148" s="51">
        <f t="shared" si="10"/>
        <v>10.633333333333333</v>
      </c>
      <c r="S148" s="17" t="s">
        <v>21</v>
      </c>
      <c r="T148" s="17" t="s">
        <v>144</v>
      </c>
      <c r="U148" s="18">
        <v>51000000</v>
      </c>
      <c r="V148" s="18">
        <v>51000000</v>
      </c>
      <c r="W148" s="18" t="s">
        <v>17</v>
      </c>
      <c r="X148" s="15" t="str">
        <f t="shared" si="9"/>
        <v>APROBADAS</v>
      </c>
      <c r="Y148" s="26" t="s">
        <v>1142</v>
      </c>
      <c r="Z148" s="26" t="s">
        <v>17</v>
      </c>
      <c r="AA148" s="26" t="s">
        <v>17</v>
      </c>
      <c r="AB148" s="27" t="s">
        <v>1128</v>
      </c>
      <c r="AC148" s="26" t="s">
        <v>17</v>
      </c>
      <c r="AD148" s="26" t="str">
        <f t="shared" si="11"/>
        <v>Pública clasificada</v>
      </c>
      <c r="AE148" s="26" t="e">
        <f t="shared" ca="1" si="7"/>
        <v>#NAME?</v>
      </c>
    </row>
    <row r="149" spans="8:31" ht="285" x14ac:dyDescent="0.25">
      <c r="H149" s="16" t="e">
        <f ca="1" xml:space="preserve"> _xll.EPMOlapMemberO("[CONTRATO].[PARENTH1].[C77072025]","","C77072025","","000;001")</f>
        <v>#NAME?</v>
      </c>
      <c r="I149" s="16" t="e">
        <f ca="1" xml:space="preserve"> _xll.EPMOlapMemberO("[AREA].[PARENTH1].[10000000025005]","","Gcia. Administración","","000;001")</f>
        <v>#NAME?</v>
      </c>
      <c r="J149" s="16" t="e">
        <f ca="1" xml:space="preserve"> _xll.EPMOlapMemberO("[RUBRO].[PARENTH1].[5118150001]","","TRAMITES Y LICENCIAS","","000;001")</f>
        <v>#NAME?</v>
      </c>
      <c r="K149" s="17" t="s">
        <v>236</v>
      </c>
      <c r="L149" s="17" t="s">
        <v>143</v>
      </c>
      <c r="M149" s="17" t="s">
        <v>9</v>
      </c>
      <c r="N149" s="35" t="s">
        <v>227</v>
      </c>
      <c r="O149" s="43" t="s">
        <v>155</v>
      </c>
      <c r="P149" t="str">
        <f t="shared" si="8"/>
        <v>enero</v>
      </c>
      <c r="Q149" s="43" t="s">
        <v>15</v>
      </c>
      <c r="R149" s="51">
        <f t="shared" si="10"/>
        <v>12.1</v>
      </c>
      <c r="S149" s="17" t="s">
        <v>21</v>
      </c>
      <c r="T149" s="17" t="s">
        <v>144</v>
      </c>
      <c r="U149" s="18">
        <v>7000000000</v>
      </c>
      <c r="V149" s="18">
        <v>7000000000</v>
      </c>
      <c r="W149" s="18" t="s">
        <v>17</v>
      </c>
      <c r="X149" s="15" t="str">
        <f t="shared" si="9"/>
        <v>APROBADAS</v>
      </c>
      <c r="Y149" s="26" t="s">
        <v>1142</v>
      </c>
      <c r="Z149" s="26" t="s">
        <v>17</v>
      </c>
      <c r="AA149" s="26" t="s">
        <v>17</v>
      </c>
      <c r="AB149" s="27" t="s">
        <v>1128</v>
      </c>
      <c r="AC149" s="26" t="s">
        <v>17</v>
      </c>
      <c r="AD149" s="26" t="str">
        <f t="shared" si="11"/>
        <v>Pública clasificada</v>
      </c>
      <c r="AE149" s="26" t="e">
        <f t="shared" ca="1" si="7"/>
        <v>#NAME?</v>
      </c>
    </row>
    <row r="150" spans="8:31" ht="285" x14ac:dyDescent="0.25">
      <c r="H150" s="16" t="e">
        <f ca="1" xml:space="preserve"> _xll.EPMOlapMemberO("[CONTRATO].[PARENTH1].[C77082025]","","C77082025","","000;001")</f>
        <v>#NAME?</v>
      </c>
      <c r="I150" s="16" t="e">
        <f ca="1" xml:space="preserve"> _xll.EPMOlapMemberO("[AREA].[PARENTH1].[10000000025005]","","Gcia. Administración","","000;001")</f>
        <v>#NAME?</v>
      </c>
      <c r="J150" s="16" t="e">
        <f ca="1" xml:space="preserve"> _xll.EPMOlapMemberO("[RUBRO].[PARENTH1].[5118150001]","","TRAMITES Y LICENCIAS","","000;001")</f>
        <v>#NAME?</v>
      </c>
      <c r="K150" s="17" t="s">
        <v>237</v>
      </c>
      <c r="L150" s="17" t="s">
        <v>143</v>
      </c>
      <c r="M150" s="17" t="s">
        <v>9</v>
      </c>
      <c r="N150" s="35" t="s">
        <v>227</v>
      </c>
      <c r="O150" s="43" t="s">
        <v>155</v>
      </c>
      <c r="P150" t="str">
        <f t="shared" si="8"/>
        <v>enero</v>
      </c>
      <c r="Q150" s="43" t="s">
        <v>15</v>
      </c>
      <c r="R150" s="51">
        <f t="shared" si="10"/>
        <v>12.1</v>
      </c>
      <c r="S150" s="17" t="s">
        <v>21</v>
      </c>
      <c r="T150" s="17" t="s">
        <v>144</v>
      </c>
      <c r="U150" s="18">
        <v>4000000000</v>
      </c>
      <c r="V150" s="18">
        <v>4000000000</v>
      </c>
      <c r="W150" s="18" t="s">
        <v>17</v>
      </c>
      <c r="X150" s="15" t="str">
        <f t="shared" si="9"/>
        <v>APROBADAS</v>
      </c>
      <c r="Y150" s="26" t="s">
        <v>1142</v>
      </c>
      <c r="Z150" s="26" t="s">
        <v>17</v>
      </c>
      <c r="AA150" s="26" t="s">
        <v>17</v>
      </c>
      <c r="AB150" s="27" t="s">
        <v>1128</v>
      </c>
      <c r="AC150" s="26" t="s">
        <v>17</v>
      </c>
      <c r="AD150" s="26" t="str">
        <f t="shared" si="11"/>
        <v>Pública clasificada</v>
      </c>
      <c r="AE150" s="26" t="e">
        <f t="shared" ca="1" si="7"/>
        <v>#NAME?</v>
      </c>
    </row>
    <row r="151" spans="8:31" ht="285" x14ac:dyDescent="0.25">
      <c r="H151" s="16" t="e">
        <f ca="1" xml:space="preserve"> _xll.EPMOlapMemberO("[CONTRATO].[PARENTH1].[C77092025]","","C77092025","","000;001")</f>
        <v>#NAME?</v>
      </c>
      <c r="I151" s="16" t="e">
        <f ca="1" xml:space="preserve"> _xll.EPMOlapMemberO("[AREA].[PARENTH1].[10000000025005]","","Gcia. Administración","","000;001")</f>
        <v>#NAME?</v>
      </c>
      <c r="J151" s="16" t="e">
        <f ca="1" xml:space="preserve"> _xll.EPMOlapMemberO("[RUBRO].[PARENTH1].[5118150001]","","TRAMITES Y LICENCIAS","","000;001")</f>
        <v>#NAME?</v>
      </c>
      <c r="K151" s="17" t="s">
        <v>238</v>
      </c>
      <c r="L151" s="17" t="s">
        <v>143</v>
      </c>
      <c r="M151" s="17" t="s">
        <v>9</v>
      </c>
      <c r="N151" s="35" t="s">
        <v>227</v>
      </c>
      <c r="O151" s="43" t="s">
        <v>155</v>
      </c>
      <c r="P151" t="str">
        <f t="shared" si="8"/>
        <v>enero</v>
      </c>
      <c r="Q151" s="43" t="s">
        <v>15</v>
      </c>
      <c r="R151" s="51">
        <f t="shared" si="10"/>
        <v>12.1</v>
      </c>
      <c r="S151" s="17" t="s">
        <v>21</v>
      </c>
      <c r="T151" s="17" t="s">
        <v>144</v>
      </c>
      <c r="U151" s="18">
        <v>3500000000</v>
      </c>
      <c r="V151" s="18">
        <v>3500000000</v>
      </c>
      <c r="W151" s="18" t="s">
        <v>17</v>
      </c>
      <c r="X151" s="15" t="str">
        <f t="shared" si="9"/>
        <v>APROBADAS</v>
      </c>
      <c r="Y151" s="26" t="s">
        <v>1142</v>
      </c>
      <c r="Z151" s="26" t="s">
        <v>17</v>
      </c>
      <c r="AA151" s="26" t="s">
        <v>17</v>
      </c>
      <c r="AB151" s="27" t="s">
        <v>1128</v>
      </c>
      <c r="AC151" s="26" t="s">
        <v>17</v>
      </c>
      <c r="AD151" s="26" t="str">
        <f t="shared" si="11"/>
        <v>Pública clasificada</v>
      </c>
      <c r="AE151" s="26" t="e">
        <f t="shared" ca="1" si="7"/>
        <v>#NAME?</v>
      </c>
    </row>
    <row r="152" spans="8:31" ht="285" x14ac:dyDescent="0.25">
      <c r="H152" s="16" t="e">
        <f ca="1" xml:space="preserve"> _xll.EPMOlapMemberO("[CONTRATO].[PARENTH1].[C77102025]","","C77102025","","000;001")</f>
        <v>#NAME?</v>
      </c>
      <c r="I152" s="16" t="e">
        <f ca="1" xml:space="preserve"> _xll.EPMOlapMemberO("[AREA].[PARENTH1].[10000000025005]","","Gcia. Administración","","000;001")</f>
        <v>#NAME?</v>
      </c>
      <c r="J152" s="16" t="e">
        <f ca="1" xml:space="preserve"> _xll.EPMOlapMemberO("[RUBRO].[PARENTH1].[5118150001]","","TRAMITES Y LICENCIAS","","000;001")</f>
        <v>#NAME?</v>
      </c>
      <c r="K152" s="17" t="s">
        <v>239</v>
      </c>
      <c r="L152" s="17" t="s">
        <v>143</v>
      </c>
      <c r="M152" s="17" t="s">
        <v>9</v>
      </c>
      <c r="N152" s="35" t="s">
        <v>227</v>
      </c>
      <c r="O152" s="43" t="s">
        <v>155</v>
      </c>
      <c r="P152" t="str">
        <f t="shared" si="8"/>
        <v>enero</v>
      </c>
      <c r="Q152" s="43" t="s">
        <v>15</v>
      </c>
      <c r="R152" s="51">
        <f t="shared" si="10"/>
        <v>12.1</v>
      </c>
      <c r="S152" s="17" t="s">
        <v>21</v>
      </c>
      <c r="T152" s="17" t="s">
        <v>144</v>
      </c>
      <c r="U152" s="18">
        <v>3000000000</v>
      </c>
      <c r="V152" s="18">
        <v>3000000000</v>
      </c>
      <c r="W152" s="18" t="s">
        <v>17</v>
      </c>
      <c r="X152" s="15" t="str">
        <f t="shared" si="9"/>
        <v>APROBADAS</v>
      </c>
      <c r="Y152" s="26" t="s">
        <v>1142</v>
      </c>
      <c r="Z152" s="26" t="s">
        <v>17</v>
      </c>
      <c r="AA152" s="26" t="s">
        <v>17</v>
      </c>
      <c r="AB152" s="27" t="s">
        <v>1128</v>
      </c>
      <c r="AC152" s="26" t="s">
        <v>17</v>
      </c>
      <c r="AD152" s="26" t="str">
        <f t="shared" si="11"/>
        <v>Pública clasificada</v>
      </c>
      <c r="AE152" s="26" t="e">
        <f t="shared" ref="AE152:AE215" ca="1" si="12">CONCATENATE(I153,"-","Tipo de información"," ",AD152,"-",N152)</f>
        <v>#NAME?</v>
      </c>
    </row>
    <row r="153" spans="8:31" ht="285" x14ac:dyDescent="0.25">
      <c r="H153" s="16" t="e">
        <f ca="1" xml:space="preserve"> _xll.EPMOlapMemberO("[CONTRATO].[PARENTH1].[C77112025]","","C77112025","","000;001")</f>
        <v>#NAME?</v>
      </c>
      <c r="I153" s="16" t="e">
        <f ca="1" xml:space="preserve"> _xll.EPMOlapMemberO("[AREA].[PARENTH1].[10000000025005]","","Gcia. Administración","","000;001")</f>
        <v>#NAME?</v>
      </c>
      <c r="J153" s="16" t="e">
        <f ca="1" xml:space="preserve"> _xll.EPMOlapMemberO("[RUBRO].[PARENTH1].[5118150001]","","TRAMITES Y LICENCIAS","","000;001")</f>
        <v>#NAME?</v>
      </c>
      <c r="K153" s="17" t="s">
        <v>240</v>
      </c>
      <c r="L153" s="17" t="s">
        <v>143</v>
      </c>
      <c r="M153" s="17" t="s">
        <v>9</v>
      </c>
      <c r="N153" s="35" t="s">
        <v>227</v>
      </c>
      <c r="O153" s="43" t="s">
        <v>155</v>
      </c>
      <c r="P153" t="str">
        <f t="shared" ref="P153:P216" si="13">TEXT(MONTH(O153),"mmmm")</f>
        <v>enero</v>
      </c>
      <c r="Q153" s="43" t="s">
        <v>15</v>
      </c>
      <c r="R153" s="51">
        <f t="shared" si="10"/>
        <v>12.1</v>
      </c>
      <c r="S153" s="17" t="s">
        <v>21</v>
      </c>
      <c r="T153" s="17" t="s">
        <v>144</v>
      </c>
      <c r="U153" s="18">
        <v>2000000000</v>
      </c>
      <c r="V153" s="18">
        <v>2000000000</v>
      </c>
      <c r="W153" s="18" t="s">
        <v>17</v>
      </c>
      <c r="X153" s="15" t="str">
        <f t="shared" ref="X153:X216" si="14">IF(W153="SI","APROBADAS","NO APLICA")</f>
        <v>APROBADAS</v>
      </c>
      <c r="Y153" s="26" t="s">
        <v>1142</v>
      </c>
      <c r="Z153" s="26" t="s">
        <v>17</v>
      </c>
      <c r="AA153" s="26" t="s">
        <v>17</v>
      </c>
      <c r="AB153" s="27" t="s">
        <v>1128</v>
      </c>
      <c r="AC153" s="26" t="s">
        <v>17</v>
      </c>
      <c r="AD153" s="26" t="str">
        <f t="shared" si="11"/>
        <v>Pública clasificada</v>
      </c>
      <c r="AE153" s="26" t="e">
        <f t="shared" ca="1" si="12"/>
        <v>#NAME?</v>
      </c>
    </row>
    <row r="154" spans="8:31" ht="285" x14ac:dyDescent="0.25">
      <c r="H154" s="16" t="e">
        <f ca="1" xml:space="preserve"> _xll.EPMOlapMemberO("[CONTRATO].[PARENTH1].[C77132025]","","C77132025","","000;001")</f>
        <v>#NAME?</v>
      </c>
      <c r="I154" s="16" t="e">
        <f ca="1" xml:space="preserve"> _xll.EPMOlapMemberO("[AREA].[PARENTH1].[10000000025005]","","Gcia. Administración","","000;001")</f>
        <v>#NAME?</v>
      </c>
      <c r="J154" s="16" t="e">
        <f ca="1" xml:space="preserve"> _xll.EPMOlapMemberO("[RUBRO].[PARENTH1].[5118150001]","","TRAMITES Y LICENCIAS","","000;001")</f>
        <v>#NAME?</v>
      </c>
      <c r="K154" s="17" t="s">
        <v>241</v>
      </c>
      <c r="L154" s="17" t="s">
        <v>143</v>
      </c>
      <c r="M154" s="17" t="s">
        <v>9</v>
      </c>
      <c r="N154" s="35" t="s">
        <v>227</v>
      </c>
      <c r="O154" s="43" t="s">
        <v>155</v>
      </c>
      <c r="P154" t="str">
        <f t="shared" si="13"/>
        <v>enero</v>
      </c>
      <c r="Q154" s="43" t="s">
        <v>15</v>
      </c>
      <c r="R154" s="51">
        <f t="shared" ref="R154:R217" si="15">(Q154-O154)/30</f>
        <v>12.1</v>
      </c>
      <c r="S154" s="17" t="s">
        <v>21</v>
      </c>
      <c r="T154" s="17" t="s">
        <v>144</v>
      </c>
      <c r="U154" s="18">
        <v>1500000000</v>
      </c>
      <c r="V154" s="18">
        <v>1500000000</v>
      </c>
      <c r="W154" s="18" t="s">
        <v>17</v>
      </c>
      <c r="X154" s="15" t="str">
        <f t="shared" si="14"/>
        <v>APROBADAS</v>
      </c>
      <c r="Y154" s="26" t="s">
        <v>1142</v>
      </c>
      <c r="Z154" s="26" t="s">
        <v>17</v>
      </c>
      <c r="AA154" s="26" t="s">
        <v>17</v>
      </c>
      <c r="AB154" s="27" t="s">
        <v>1128</v>
      </c>
      <c r="AC154" s="26" t="s">
        <v>17</v>
      </c>
      <c r="AD154" s="26" t="str">
        <f t="shared" ref="AD154:AD217" si="16">IF(AC154="SI","Pública clasificada","Pública")</f>
        <v>Pública clasificada</v>
      </c>
      <c r="AE154" s="26" t="e">
        <f t="shared" ca="1" si="12"/>
        <v>#NAME?</v>
      </c>
    </row>
    <row r="155" spans="8:31" ht="285" x14ac:dyDescent="0.25">
      <c r="H155" s="16" t="e">
        <f ca="1" xml:space="preserve"> _xll.EPMOlapMemberO("[CONTRATO].[PARENTH1].[C77142025]","","C77142025","","000;001")</f>
        <v>#NAME?</v>
      </c>
      <c r="I155" s="16" t="e">
        <f ca="1" xml:space="preserve"> _xll.EPMOlapMemberO("[AREA].[PARENTH1].[10000000025005]","","Gcia. Administración","","000;001")</f>
        <v>#NAME?</v>
      </c>
      <c r="J155" s="16" t="e">
        <f ca="1" xml:space="preserve"> _xll.EPMOlapMemberO("[RUBRO].[PARENTH1].[5118150001]","","TRAMITES Y LICENCIAS","","000;001")</f>
        <v>#NAME?</v>
      </c>
      <c r="K155" s="17" t="s">
        <v>242</v>
      </c>
      <c r="L155" s="17" t="s">
        <v>143</v>
      </c>
      <c r="M155" s="17" t="s">
        <v>9</v>
      </c>
      <c r="N155" s="35" t="s">
        <v>227</v>
      </c>
      <c r="O155" s="43" t="s">
        <v>155</v>
      </c>
      <c r="P155" t="str">
        <f t="shared" si="13"/>
        <v>enero</v>
      </c>
      <c r="Q155" s="43" t="s">
        <v>15</v>
      </c>
      <c r="R155" s="51">
        <f t="shared" si="15"/>
        <v>12.1</v>
      </c>
      <c r="S155" s="17" t="s">
        <v>21</v>
      </c>
      <c r="T155" s="17" t="s">
        <v>144</v>
      </c>
      <c r="U155" s="18">
        <v>1200000000</v>
      </c>
      <c r="V155" s="18">
        <v>1200000000</v>
      </c>
      <c r="W155" s="18" t="s">
        <v>17</v>
      </c>
      <c r="X155" s="15" t="str">
        <f t="shared" si="14"/>
        <v>APROBADAS</v>
      </c>
      <c r="Y155" s="26" t="s">
        <v>1142</v>
      </c>
      <c r="Z155" s="26" t="s">
        <v>17</v>
      </c>
      <c r="AA155" s="26" t="s">
        <v>17</v>
      </c>
      <c r="AB155" s="27" t="s">
        <v>1128</v>
      </c>
      <c r="AC155" s="26" t="s">
        <v>17</v>
      </c>
      <c r="AD155" s="26" t="str">
        <f t="shared" si="16"/>
        <v>Pública clasificada</v>
      </c>
      <c r="AE155" s="26" t="e">
        <f t="shared" ca="1" si="12"/>
        <v>#NAME?</v>
      </c>
    </row>
    <row r="156" spans="8:31" ht="300" x14ac:dyDescent="0.25">
      <c r="H156" s="16" t="e">
        <f ca="1" xml:space="preserve"> _xll.EPMOlapMemberO("[CONTRATO].[PARENTH1].[C77152025]","","C77152025","","000;001")</f>
        <v>#NAME?</v>
      </c>
      <c r="I156" s="16" t="e">
        <f ca="1" xml:space="preserve"> _xll.EPMOlapMemberO("[AREA].[PARENTH1].[10000000025005]","","Gcia. Administración","","000;001")</f>
        <v>#NAME?</v>
      </c>
      <c r="J156" s="16" t="e">
        <f ca="1" xml:space="preserve"> _xll.EPMOlapMemberO("[RUBRO].[PARENTH1].[5118150001]","","TRAMITES Y LICENCIAS","","000;001")</f>
        <v>#NAME?</v>
      </c>
      <c r="K156" s="17" t="s">
        <v>243</v>
      </c>
      <c r="L156" s="17" t="s">
        <v>143</v>
      </c>
      <c r="M156" s="17" t="s">
        <v>9</v>
      </c>
      <c r="N156" s="35" t="s">
        <v>244</v>
      </c>
      <c r="O156" s="43" t="s">
        <v>155</v>
      </c>
      <c r="P156" t="str">
        <f t="shared" si="13"/>
        <v>enero</v>
      </c>
      <c r="Q156" s="43" t="s">
        <v>15</v>
      </c>
      <c r="R156" s="51">
        <f t="shared" si="15"/>
        <v>12.1</v>
      </c>
      <c r="S156" s="17" t="s">
        <v>21</v>
      </c>
      <c r="T156" s="17" t="s">
        <v>144</v>
      </c>
      <c r="U156" s="18">
        <v>200000000</v>
      </c>
      <c r="V156" s="18">
        <v>200000000</v>
      </c>
      <c r="W156" s="18" t="s">
        <v>17</v>
      </c>
      <c r="X156" s="15" t="str">
        <f t="shared" si="14"/>
        <v>APROBADAS</v>
      </c>
      <c r="Y156" s="26" t="s">
        <v>1142</v>
      </c>
      <c r="Z156" s="26" t="s">
        <v>17</v>
      </c>
      <c r="AA156" s="26" t="s">
        <v>17</v>
      </c>
      <c r="AB156" s="27" t="s">
        <v>1128</v>
      </c>
      <c r="AC156" s="26" t="s">
        <v>17</v>
      </c>
      <c r="AD156" s="26" t="str">
        <f t="shared" si="16"/>
        <v>Pública clasificada</v>
      </c>
      <c r="AE156" s="26" t="e">
        <f t="shared" ca="1" si="12"/>
        <v>#NAME?</v>
      </c>
    </row>
    <row r="157" spans="8:31" ht="300" x14ac:dyDescent="0.25">
      <c r="H157" s="16" t="e">
        <f ca="1" xml:space="preserve"> _xll.EPMOlapMemberO("[CONTRATO].[PARENTH1].[C79012025]","","C79012025","","000;001")</f>
        <v>#NAME?</v>
      </c>
      <c r="I157" s="16" t="e">
        <f ca="1" xml:space="preserve"> _xll.EPMOlapMemberO("[AREA].[PARENTH1].[10000000025005]","","Gcia. Administración","","000;001")</f>
        <v>#NAME?</v>
      </c>
      <c r="J157" s="16" t="e">
        <f ca="1" xml:space="preserve"> _xll.EPMOlapMemberO("[RUBRO].[PARENTH1].[5118150001]","","TRAMITES Y LICENCIAS","","000;001")</f>
        <v>#NAME?</v>
      </c>
      <c r="K157" s="17" t="s">
        <v>245</v>
      </c>
      <c r="L157" s="17" t="s">
        <v>143</v>
      </c>
      <c r="M157" s="17" t="s">
        <v>9</v>
      </c>
      <c r="N157" s="35" t="s">
        <v>244</v>
      </c>
      <c r="O157" s="43" t="s">
        <v>155</v>
      </c>
      <c r="P157" t="str">
        <f t="shared" si="13"/>
        <v>enero</v>
      </c>
      <c r="Q157" s="43" t="s">
        <v>15</v>
      </c>
      <c r="R157" s="51">
        <f t="shared" si="15"/>
        <v>12.1</v>
      </c>
      <c r="S157" s="17" t="s">
        <v>21</v>
      </c>
      <c r="T157" s="17" t="s">
        <v>144</v>
      </c>
      <c r="U157" s="18">
        <v>460000000</v>
      </c>
      <c r="V157" s="18">
        <v>460000000</v>
      </c>
      <c r="W157" s="18" t="s">
        <v>17</v>
      </c>
      <c r="X157" s="15" t="str">
        <f t="shared" si="14"/>
        <v>APROBADAS</v>
      </c>
      <c r="Y157" s="26" t="s">
        <v>1142</v>
      </c>
      <c r="Z157" s="26" t="s">
        <v>17</v>
      </c>
      <c r="AA157" s="26" t="s">
        <v>17</v>
      </c>
      <c r="AB157" s="27" t="s">
        <v>1128</v>
      </c>
      <c r="AC157" s="26" t="s">
        <v>17</v>
      </c>
      <c r="AD157" s="26" t="str">
        <f t="shared" si="16"/>
        <v>Pública clasificada</v>
      </c>
      <c r="AE157" s="26" t="e">
        <f t="shared" ca="1" si="12"/>
        <v>#NAME?</v>
      </c>
    </row>
    <row r="158" spans="8:31" ht="300" x14ac:dyDescent="0.25">
      <c r="H158" s="16" t="e">
        <f ca="1" xml:space="preserve"> _xll.EPMOlapMemberO("[CONTRATO].[PARENTH1].[C79022025]","","C79022025","","000;001")</f>
        <v>#NAME?</v>
      </c>
      <c r="I158" s="16" t="e">
        <f ca="1" xml:space="preserve"> _xll.EPMOlapMemberO("[AREA].[PARENTH1].[10000000025005]","","Gcia. Administración","","000;001")</f>
        <v>#NAME?</v>
      </c>
      <c r="J158" s="16" t="e">
        <f ca="1" xml:space="preserve"> _xll.EPMOlapMemberO("[RUBRO].[PARENTH1].[5118150001]","","TRAMITES Y LICENCIAS","","000;001")</f>
        <v>#NAME?</v>
      </c>
      <c r="K158" s="17" t="s">
        <v>246</v>
      </c>
      <c r="L158" s="17" t="s">
        <v>143</v>
      </c>
      <c r="M158" s="17" t="s">
        <v>9</v>
      </c>
      <c r="N158" s="35" t="s">
        <v>244</v>
      </c>
      <c r="O158" s="43" t="s">
        <v>155</v>
      </c>
      <c r="P158" t="str">
        <f t="shared" si="13"/>
        <v>enero</v>
      </c>
      <c r="Q158" s="43" t="s">
        <v>15</v>
      </c>
      <c r="R158" s="51">
        <f t="shared" si="15"/>
        <v>12.1</v>
      </c>
      <c r="S158" s="17" t="s">
        <v>21</v>
      </c>
      <c r="T158" s="17" t="s">
        <v>144</v>
      </c>
      <c r="U158" s="18">
        <v>150000000</v>
      </c>
      <c r="V158" s="18">
        <v>150000000</v>
      </c>
      <c r="W158" s="18" t="s">
        <v>17</v>
      </c>
      <c r="X158" s="15" t="str">
        <f t="shared" si="14"/>
        <v>APROBADAS</v>
      </c>
      <c r="Y158" s="26" t="s">
        <v>1142</v>
      </c>
      <c r="Z158" s="26" t="s">
        <v>17</v>
      </c>
      <c r="AA158" s="26" t="s">
        <v>17</v>
      </c>
      <c r="AB158" s="27" t="s">
        <v>1128</v>
      </c>
      <c r="AC158" s="26" t="s">
        <v>17</v>
      </c>
      <c r="AD158" s="26" t="str">
        <f t="shared" si="16"/>
        <v>Pública clasificada</v>
      </c>
      <c r="AE158" s="26" t="e">
        <f t="shared" ca="1" si="12"/>
        <v>#NAME?</v>
      </c>
    </row>
    <row r="159" spans="8:31" ht="300" x14ac:dyDescent="0.25">
      <c r="H159" s="16" t="e">
        <f ca="1" xml:space="preserve"> _xll.EPMOlapMemberO("[CONTRATO].[PARENTH1].[C79032025]","","C79032025","","000;001")</f>
        <v>#NAME?</v>
      </c>
      <c r="I159" s="16" t="e">
        <f ca="1" xml:space="preserve"> _xll.EPMOlapMemberO("[AREA].[PARENTH1].[10000000025005]","","Gcia. Administración","","000;001")</f>
        <v>#NAME?</v>
      </c>
      <c r="J159" s="16" t="e">
        <f ca="1" xml:space="preserve"> _xll.EPMOlapMemberO("[RUBRO].[PARENTH1].[5118150001]","","TRAMITES Y LICENCIAS","","000;001")</f>
        <v>#NAME?</v>
      </c>
      <c r="K159" s="17" t="s">
        <v>247</v>
      </c>
      <c r="L159" s="17" t="s">
        <v>143</v>
      </c>
      <c r="M159" s="17" t="s">
        <v>9</v>
      </c>
      <c r="N159" s="35" t="s">
        <v>244</v>
      </c>
      <c r="O159" s="43" t="s">
        <v>155</v>
      </c>
      <c r="P159" t="str">
        <f t="shared" si="13"/>
        <v>enero</v>
      </c>
      <c r="Q159" s="43" t="s">
        <v>15</v>
      </c>
      <c r="R159" s="51">
        <f t="shared" si="15"/>
        <v>12.1</v>
      </c>
      <c r="S159" s="17" t="s">
        <v>21</v>
      </c>
      <c r="T159" s="17" t="s">
        <v>144</v>
      </c>
      <c r="U159" s="18">
        <v>160000000</v>
      </c>
      <c r="V159" s="18">
        <v>160000000</v>
      </c>
      <c r="W159" s="18" t="s">
        <v>17</v>
      </c>
      <c r="X159" s="15" t="str">
        <f t="shared" si="14"/>
        <v>APROBADAS</v>
      </c>
      <c r="Y159" s="26" t="s">
        <v>1142</v>
      </c>
      <c r="Z159" s="26" t="s">
        <v>17</v>
      </c>
      <c r="AA159" s="26" t="s">
        <v>17</v>
      </c>
      <c r="AB159" s="27" t="s">
        <v>1128</v>
      </c>
      <c r="AC159" s="26" t="s">
        <v>17</v>
      </c>
      <c r="AD159" s="26" t="str">
        <f t="shared" si="16"/>
        <v>Pública clasificada</v>
      </c>
      <c r="AE159" s="26" t="e">
        <f t="shared" ca="1" si="12"/>
        <v>#NAME?</v>
      </c>
    </row>
    <row r="160" spans="8:31" ht="300" x14ac:dyDescent="0.25">
      <c r="H160" s="16" t="e">
        <f ca="1" xml:space="preserve"> _xll.EPMOlapMemberO("[CONTRATO].[PARENTH1].[C79042025]","","C79042025","","000;001")</f>
        <v>#NAME?</v>
      </c>
      <c r="I160" s="16" t="e">
        <f ca="1" xml:space="preserve"> _xll.EPMOlapMemberO("[AREA].[PARENTH1].[10000000025005]","","Gcia. Administración","","000;001")</f>
        <v>#NAME?</v>
      </c>
      <c r="J160" s="16" t="e">
        <f ca="1" xml:space="preserve"> _xll.EPMOlapMemberO("[RUBRO].[PARENTH1].[5118150001]","","TRAMITES Y LICENCIAS","","000;001")</f>
        <v>#NAME?</v>
      </c>
      <c r="K160" s="17" t="s">
        <v>248</v>
      </c>
      <c r="L160" s="17" t="s">
        <v>143</v>
      </c>
      <c r="M160" s="17" t="s">
        <v>9</v>
      </c>
      <c r="N160" s="35" t="s">
        <v>244</v>
      </c>
      <c r="O160" s="43" t="s">
        <v>155</v>
      </c>
      <c r="P160" t="str">
        <f t="shared" si="13"/>
        <v>enero</v>
      </c>
      <c r="Q160" s="43" t="s">
        <v>15</v>
      </c>
      <c r="R160" s="51">
        <f t="shared" si="15"/>
        <v>12.1</v>
      </c>
      <c r="S160" s="17" t="s">
        <v>21</v>
      </c>
      <c r="T160" s="17" t="s">
        <v>144</v>
      </c>
      <c r="U160" s="18">
        <v>78000000</v>
      </c>
      <c r="V160" s="18">
        <v>78000000</v>
      </c>
      <c r="W160" s="18" t="s">
        <v>17</v>
      </c>
      <c r="X160" s="15" t="str">
        <f t="shared" si="14"/>
        <v>APROBADAS</v>
      </c>
      <c r="Y160" s="26" t="s">
        <v>1142</v>
      </c>
      <c r="Z160" s="26" t="s">
        <v>17</v>
      </c>
      <c r="AA160" s="26" t="s">
        <v>17</v>
      </c>
      <c r="AB160" s="27" t="s">
        <v>1128</v>
      </c>
      <c r="AC160" s="26" t="s">
        <v>17</v>
      </c>
      <c r="AD160" s="26" t="str">
        <f t="shared" si="16"/>
        <v>Pública clasificada</v>
      </c>
      <c r="AE160" s="26" t="e">
        <f t="shared" ca="1" si="12"/>
        <v>#NAME?</v>
      </c>
    </row>
    <row r="161" spans="8:31" ht="300" x14ac:dyDescent="0.25">
      <c r="H161" s="16" t="e">
        <f ca="1" xml:space="preserve"> _xll.EPMOlapMemberO("[CONTRATO].[PARENTH1].[C79052025]","","C79052025","","000;001")</f>
        <v>#NAME?</v>
      </c>
      <c r="I161" s="16" t="e">
        <f ca="1" xml:space="preserve"> _xll.EPMOlapMemberO("[AREA].[PARENTH1].[10000000025005]","","Gcia. Administración","","000;001")</f>
        <v>#NAME?</v>
      </c>
      <c r="J161" s="16" t="e">
        <f ca="1" xml:space="preserve"> _xll.EPMOlapMemberO("[RUBRO].[PARENTH1].[5118150001]","","TRAMITES Y LICENCIAS","","000;001")</f>
        <v>#NAME?</v>
      </c>
      <c r="K161" s="17" t="s">
        <v>249</v>
      </c>
      <c r="L161" s="17" t="s">
        <v>143</v>
      </c>
      <c r="M161" s="17" t="s">
        <v>9</v>
      </c>
      <c r="N161" s="35" t="s">
        <v>244</v>
      </c>
      <c r="O161" s="43" t="s">
        <v>155</v>
      </c>
      <c r="P161" t="str">
        <f t="shared" si="13"/>
        <v>enero</v>
      </c>
      <c r="Q161" s="43" t="s">
        <v>15</v>
      </c>
      <c r="R161" s="51">
        <f t="shared" si="15"/>
        <v>12.1</v>
      </c>
      <c r="S161" s="17" t="s">
        <v>21</v>
      </c>
      <c r="T161" s="17" t="s">
        <v>144</v>
      </c>
      <c r="U161" s="18">
        <v>47000000</v>
      </c>
      <c r="V161" s="18">
        <v>47000000</v>
      </c>
      <c r="W161" s="18" t="s">
        <v>17</v>
      </c>
      <c r="X161" s="15" t="str">
        <f t="shared" si="14"/>
        <v>APROBADAS</v>
      </c>
      <c r="Y161" s="26" t="s">
        <v>1142</v>
      </c>
      <c r="Z161" s="26" t="s">
        <v>17</v>
      </c>
      <c r="AA161" s="26" t="s">
        <v>17</v>
      </c>
      <c r="AB161" s="27" t="s">
        <v>1128</v>
      </c>
      <c r="AC161" s="26" t="s">
        <v>17</v>
      </c>
      <c r="AD161" s="26" t="str">
        <f t="shared" si="16"/>
        <v>Pública clasificada</v>
      </c>
      <c r="AE161" s="26" t="e">
        <f t="shared" ca="1" si="12"/>
        <v>#NAME?</v>
      </c>
    </row>
    <row r="162" spans="8:31" ht="300" x14ac:dyDescent="0.25">
      <c r="H162" s="16" t="e">
        <f ca="1" xml:space="preserve"> _xll.EPMOlapMemberO("[CONTRATO].[PARENTH1].[C79062025]","","C79062025","","000;001")</f>
        <v>#NAME?</v>
      </c>
      <c r="I162" s="16" t="e">
        <f ca="1" xml:space="preserve"> _xll.EPMOlapMemberO("[AREA].[PARENTH1].[10000000025005]","","Gcia. Administración","","000;001")</f>
        <v>#NAME?</v>
      </c>
      <c r="J162" s="16" t="e">
        <f ca="1" xml:space="preserve"> _xll.EPMOlapMemberO("[RUBRO].[PARENTH1].[5118150001]","","TRAMITES Y LICENCIAS","","000;001")</f>
        <v>#NAME?</v>
      </c>
      <c r="K162" s="17" t="s">
        <v>250</v>
      </c>
      <c r="L162" s="17" t="s">
        <v>143</v>
      </c>
      <c r="M162" s="17" t="s">
        <v>9</v>
      </c>
      <c r="N162" s="35" t="s">
        <v>244</v>
      </c>
      <c r="O162" s="43" t="s">
        <v>155</v>
      </c>
      <c r="P162" t="str">
        <f t="shared" si="13"/>
        <v>enero</v>
      </c>
      <c r="Q162" s="43" t="s">
        <v>15</v>
      </c>
      <c r="R162" s="51">
        <f t="shared" si="15"/>
        <v>12.1</v>
      </c>
      <c r="S162" s="17" t="s">
        <v>21</v>
      </c>
      <c r="T162" s="17" t="s">
        <v>144</v>
      </c>
      <c r="U162" s="18">
        <v>8000000</v>
      </c>
      <c r="V162" s="18">
        <v>8000000</v>
      </c>
      <c r="W162" s="18" t="s">
        <v>17</v>
      </c>
      <c r="X162" s="15" t="str">
        <f t="shared" si="14"/>
        <v>APROBADAS</v>
      </c>
      <c r="Y162" s="26" t="s">
        <v>1142</v>
      </c>
      <c r="Z162" s="26" t="s">
        <v>17</v>
      </c>
      <c r="AA162" s="26" t="s">
        <v>17</v>
      </c>
      <c r="AB162" s="27" t="s">
        <v>1128</v>
      </c>
      <c r="AC162" s="26" t="s">
        <v>17</v>
      </c>
      <c r="AD162" s="26" t="str">
        <f t="shared" si="16"/>
        <v>Pública clasificada</v>
      </c>
      <c r="AE162" s="26" t="e">
        <f t="shared" ca="1" si="12"/>
        <v>#NAME?</v>
      </c>
    </row>
    <row r="163" spans="8:31" ht="300" x14ac:dyDescent="0.25">
      <c r="H163" s="16" t="e">
        <f ca="1" xml:space="preserve"> _xll.EPMOlapMemberO("[CONTRATO].[PARENTH1].[C79072025]","","C79072025","","000;001")</f>
        <v>#NAME?</v>
      </c>
      <c r="I163" s="16" t="e">
        <f ca="1" xml:space="preserve"> _xll.EPMOlapMemberO("[AREA].[PARENTH1].[10000000025005]","","Gcia. Administración","","000;001")</f>
        <v>#NAME?</v>
      </c>
      <c r="J163" s="16" t="e">
        <f ca="1" xml:space="preserve"> _xll.EPMOlapMemberO("[RUBRO].[PARENTH1].[5118150001]","","TRAMITES Y LICENCIAS","","000;001")</f>
        <v>#NAME?</v>
      </c>
      <c r="K163" s="17" t="s">
        <v>251</v>
      </c>
      <c r="L163" s="17" t="s">
        <v>143</v>
      </c>
      <c r="M163" s="17" t="s">
        <v>9</v>
      </c>
      <c r="N163" s="35" t="s">
        <v>244</v>
      </c>
      <c r="O163" s="43" t="s">
        <v>155</v>
      </c>
      <c r="P163" t="str">
        <f t="shared" si="13"/>
        <v>enero</v>
      </c>
      <c r="Q163" s="43" t="s">
        <v>15</v>
      </c>
      <c r="R163" s="51">
        <f t="shared" si="15"/>
        <v>12.1</v>
      </c>
      <c r="S163" s="17" t="s">
        <v>21</v>
      </c>
      <c r="T163" s="17" t="s">
        <v>144</v>
      </c>
      <c r="U163" s="18">
        <v>30000000</v>
      </c>
      <c r="V163" s="18">
        <v>30000000</v>
      </c>
      <c r="W163" s="18" t="s">
        <v>17</v>
      </c>
      <c r="X163" s="15" t="str">
        <f t="shared" si="14"/>
        <v>APROBADAS</v>
      </c>
      <c r="Y163" s="26" t="s">
        <v>1142</v>
      </c>
      <c r="Z163" s="26" t="s">
        <v>17</v>
      </c>
      <c r="AA163" s="26" t="s">
        <v>17</v>
      </c>
      <c r="AB163" s="27" t="s">
        <v>1128</v>
      </c>
      <c r="AC163" s="26" t="s">
        <v>17</v>
      </c>
      <c r="AD163" s="26" t="str">
        <f t="shared" si="16"/>
        <v>Pública clasificada</v>
      </c>
      <c r="AE163" s="26" t="e">
        <f t="shared" ca="1" si="12"/>
        <v>#NAME?</v>
      </c>
    </row>
    <row r="164" spans="8:31" ht="300" x14ac:dyDescent="0.25">
      <c r="H164" s="16" t="e">
        <f ca="1" xml:space="preserve"> _xll.EPMOlapMemberO("[CONTRATO].[PARENTH1].[C79092025]","","C79092025","","000;001")</f>
        <v>#NAME?</v>
      </c>
      <c r="I164" s="16" t="e">
        <f ca="1" xml:space="preserve"> _xll.EPMOlapMemberO("[AREA].[PARENTH1].[10000000025005]","","Gcia. Administración","","000;001")</f>
        <v>#NAME?</v>
      </c>
      <c r="J164" s="16" t="e">
        <f ca="1" xml:space="preserve"> _xll.EPMOlapMemberO("[RUBRO].[PARENTH1].[5118150001]","","TRAMITES Y LICENCIAS","","000;001")</f>
        <v>#NAME?</v>
      </c>
      <c r="K164" s="17" t="s">
        <v>252</v>
      </c>
      <c r="L164" s="17" t="s">
        <v>143</v>
      </c>
      <c r="M164" s="17" t="s">
        <v>9</v>
      </c>
      <c r="N164" s="35" t="s">
        <v>244</v>
      </c>
      <c r="O164" s="43" t="s">
        <v>14</v>
      </c>
      <c r="P164" t="str">
        <f t="shared" si="13"/>
        <v>enero</v>
      </c>
      <c r="Q164" s="43" t="s">
        <v>15</v>
      </c>
      <c r="R164" s="51">
        <f t="shared" si="15"/>
        <v>12.133333333333333</v>
      </c>
      <c r="S164" s="17" t="s">
        <v>21</v>
      </c>
      <c r="T164" s="17" t="s">
        <v>144</v>
      </c>
      <c r="U164" s="18">
        <v>162291240</v>
      </c>
      <c r="V164" s="18">
        <v>162291240</v>
      </c>
      <c r="W164" s="18" t="s">
        <v>17</v>
      </c>
      <c r="X164" s="15" t="str">
        <f t="shared" si="14"/>
        <v>APROBADAS</v>
      </c>
      <c r="Y164" s="26" t="s">
        <v>1142</v>
      </c>
      <c r="Z164" s="26" t="s">
        <v>17</v>
      </c>
      <c r="AA164" s="26" t="s">
        <v>17</v>
      </c>
      <c r="AB164" s="27" t="s">
        <v>1128</v>
      </c>
      <c r="AC164" s="26" t="s">
        <v>17</v>
      </c>
      <c r="AD164" s="26" t="str">
        <f t="shared" si="16"/>
        <v>Pública clasificada</v>
      </c>
      <c r="AE164" s="26" t="e">
        <f t="shared" ca="1" si="12"/>
        <v>#NAME?</v>
      </c>
    </row>
    <row r="165" spans="8:31" ht="300" x14ac:dyDescent="0.25">
      <c r="H165" s="16" t="e">
        <f ca="1" xml:space="preserve"> _xll.EPMOlapMemberO("[CONTRATO].[PARENTH1].[C79102025]","","C79102025","","000;001")</f>
        <v>#NAME?</v>
      </c>
      <c r="I165" s="16" t="e">
        <f ca="1" xml:space="preserve"> _xll.EPMOlapMemberO("[AREA].[PARENTH1].[10000000025005]","","Gcia. Administración","","000;001")</f>
        <v>#NAME?</v>
      </c>
      <c r="J165" s="16" t="e">
        <f ca="1" xml:space="preserve"> _xll.EPMOlapMemberO("[RUBRO].[PARENTH1].[5118150001]","","TRAMITES Y LICENCIAS","","000;001")</f>
        <v>#NAME?</v>
      </c>
      <c r="K165" s="17" t="s">
        <v>253</v>
      </c>
      <c r="L165" s="17" t="s">
        <v>143</v>
      </c>
      <c r="M165" s="17" t="s">
        <v>9</v>
      </c>
      <c r="N165" s="35" t="s">
        <v>244</v>
      </c>
      <c r="O165" s="43" t="s">
        <v>155</v>
      </c>
      <c r="P165" t="str">
        <f t="shared" si="13"/>
        <v>enero</v>
      </c>
      <c r="Q165" s="43" t="s">
        <v>15</v>
      </c>
      <c r="R165" s="51">
        <f t="shared" si="15"/>
        <v>12.1</v>
      </c>
      <c r="S165" s="17" t="s">
        <v>21</v>
      </c>
      <c r="T165" s="17" t="s">
        <v>144</v>
      </c>
      <c r="U165" s="18">
        <v>24188136</v>
      </c>
      <c r="V165" s="18">
        <v>24188136</v>
      </c>
      <c r="W165" s="18" t="s">
        <v>17</v>
      </c>
      <c r="X165" s="15" t="str">
        <f t="shared" si="14"/>
        <v>APROBADAS</v>
      </c>
      <c r="Y165" s="26" t="s">
        <v>1142</v>
      </c>
      <c r="Z165" s="26" t="s">
        <v>17</v>
      </c>
      <c r="AA165" s="26" t="s">
        <v>17</v>
      </c>
      <c r="AB165" s="27" t="s">
        <v>1128</v>
      </c>
      <c r="AC165" s="26" t="s">
        <v>17</v>
      </c>
      <c r="AD165" s="26" t="str">
        <f t="shared" si="16"/>
        <v>Pública clasificada</v>
      </c>
      <c r="AE165" s="26" t="e">
        <f t="shared" ca="1" si="12"/>
        <v>#NAME?</v>
      </c>
    </row>
    <row r="166" spans="8:31" ht="300" x14ac:dyDescent="0.25">
      <c r="H166" s="16" t="e">
        <f ca="1" xml:space="preserve"> _xll.EPMOlapMemberO("[CONTRATO].[PARENTH1].[C79112025]","","C79112025","","000;001")</f>
        <v>#NAME?</v>
      </c>
      <c r="I166" s="16" t="e">
        <f ca="1" xml:space="preserve"> _xll.EPMOlapMemberO("[AREA].[PARENTH1].[10000000025005]","","Gcia. Administración","","000;001")</f>
        <v>#NAME?</v>
      </c>
      <c r="J166" s="16" t="e">
        <f ca="1" xml:space="preserve"> _xll.EPMOlapMemberO("[RUBRO].[PARENTH1].[5118150001]","","TRAMITES Y LICENCIAS","","000;001")</f>
        <v>#NAME?</v>
      </c>
      <c r="K166" s="17" t="s">
        <v>254</v>
      </c>
      <c r="L166" s="17" t="s">
        <v>143</v>
      </c>
      <c r="M166" s="17" t="s">
        <v>9</v>
      </c>
      <c r="N166" s="35" t="s">
        <v>244</v>
      </c>
      <c r="O166" s="43" t="s">
        <v>255</v>
      </c>
      <c r="P166" t="str">
        <f t="shared" si="13"/>
        <v>enero</v>
      </c>
      <c r="Q166" s="43" t="s">
        <v>15</v>
      </c>
      <c r="R166" s="51">
        <f t="shared" si="15"/>
        <v>12.066666666666666</v>
      </c>
      <c r="S166" s="17" t="s">
        <v>21</v>
      </c>
      <c r="T166" s="17" t="s">
        <v>144</v>
      </c>
      <c r="U166" s="18">
        <v>50000000</v>
      </c>
      <c r="V166" s="18">
        <v>50000000</v>
      </c>
      <c r="W166" s="18" t="s">
        <v>17</v>
      </c>
      <c r="X166" s="15" t="str">
        <f t="shared" si="14"/>
        <v>APROBADAS</v>
      </c>
      <c r="Y166" s="26" t="s">
        <v>1142</v>
      </c>
      <c r="Z166" s="26" t="s">
        <v>17</v>
      </c>
      <c r="AA166" s="26" t="s">
        <v>17</v>
      </c>
      <c r="AB166" s="27" t="s">
        <v>1128</v>
      </c>
      <c r="AC166" s="26" t="s">
        <v>17</v>
      </c>
      <c r="AD166" s="26" t="str">
        <f t="shared" si="16"/>
        <v>Pública clasificada</v>
      </c>
      <c r="AE166" s="26" t="e">
        <f t="shared" ca="1" si="12"/>
        <v>#NAME?</v>
      </c>
    </row>
    <row r="167" spans="8:31" ht="300" x14ac:dyDescent="0.25">
      <c r="H167" s="16" t="e">
        <f ca="1" xml:space="preserve"> _xll.EPMOlapMemberO("[CONTRATO].[PARENTH1].[C79122025]","","C79122025","","000;001")</f>
        <v>#NAME?</v>
      </c>
      <c r="I167" s="16" t="e">
        <f ca="1" xml:space="preserve"> _xll.EPMOlapMemberO("[AREA].[PARENTH1].[10000000025005]","","Gcia. Administración","","000;001")</f>
        <v>#NAME?</v>
      </c>
      <c r="J167" s="16" t="e">
        <f ca="1" xml:space="preserve"> _xll.EPMOlapMemberO("[RUBRO].[PARENTH1].[5118150001]","","TRAMITES Y LICENCIAS","","000;001")</f>
        <v>#NAME?</v>
      </c>
      <c r="K167" s="17" t="s">
        <v>256</v>
      </c>
      <c r="L167" s="17" t="s">
        <v>143</v>
      </c>
      <c r="M167" s="17" t="s">
        <v>9</v>
      </c>
      <c r="N167" s="35" t="s">
        <v>244</v>
      </c>
      <c r="O167" s="43" t="s">
        <v>257</v>
      </c>
      <c r="P167" t="str">
        <f t="shared" si="13"/>
        <v>enero</v>
      </c>
      <c r="Q167" s="43" t="s">
        <v>99</v>
      </c>
      <c r="R167" s="51">
        <f t="shared" si="15"/>
        <v>11</v>
      </c>
      <c r="S167" s="17" t="s">
        <v>21</v>
      </c>
      <c r="T167" s="17" t="s">
        <v>144</v>
      </c>
      <c r="U167" s="18">
        <v>73997000</v>
      </c>
      <c r="V167" s="18">
        <v>73997000</v>
      </c>
      <c r="W167" s="18" t="s">
        <v>17</v>
      </c>
      <c r="X167" s="15" t="str">
        <f t="shared" si="14"/>
        <v>APROBADAS</v>
      </c>
      <c r="Y167" s="26" t="s">
        <v>1142</v>
      </c>
      <c r="Z167" s="26" t="s">
        <v>17</v>
      </c>
      <c r="AA167" s="26" t="s">
        <v>17</v>
      </c>
      <c r="AB167" s="27" t="s">
        <v>1128</v>
      </c>
      <c r="AC167" s="26" t="s">
        <v>17</v>
      </c>
      <c r="AD167" s="26" t="str">
        <f t="shared" si="16"/>
        <v>Pública clasificada</v>
      </c>
      <c r="AE167" s="26" t="e">
        <f t="shared" ca="1" si="12"/>
        <v>#NAME?</v>
      </c>
    </row>
    <row r="168" spans="8:31" ht="300" x14ac:dyDescent="0.25">
      <c r="H168" s="16" t="e">
        <f ca="1" xml:space="preserve"> _xll.EPMOlapMemberO("[CONTRATO].[PARENTH1].[C79132025]","","C79132025","","000;001")</f>
        <v>#NAME?</v>
      </c>
      <c r="I168" s="16" t="e">
        <f ca="1" xml:space="preserve"> _xll.EPMOlapMemberO("[AREA].[PARENTH1].[10000000025005]","","Gcia. Administración","","000;001")</f>
        <v>#NAME?</v>
      </c>
      <c r="J168" s="16" t="e">
        <f ca="1" xml:space="preserve"> _xll.EPMOlapMemberO("[RUBRO].[PARENTH1].[5118150001]","","TRAMITES Y LICENCIAS","","000;001")</f>
        <v>#NAME?</v>
      </c>
      <c r="K168" s="17" t="s">
        <v>258</v>
      </c>
      <c r="L168" s="17" t="s">
        <v>143</v>
      </c>
      <c r="M168" s="17" t="s">
        <v>9</v>
      </c>
      <c r="N168" s="35" t="s">
        <v>244</v>
      </c>
      <c r="O168" s="43" t="s">
        <v>259</v>
      </c>
      <c r="P168" t="str">
        <f t="shared" si="13"/>
        <v>enero</v>
      </c>
      <c r="Q168" s="43" t="s">
        <v>99</v>
      </c>
      <c r="R168" s="51">
        <f t="shared" si="15"/>
        <v>10.966666666666667</v>
      </c>
      <c r="S168" s="17" t="s">
        <v>21</v>
      </c>
      <c r="T168" s="17" t="s">
        <v>144</v>
      </c>
      <c r="U168" s="18">
        <v>29832039</v>
      </c>
      <c r="V168" s="18">
        <v>29832039</v>
      </c>
      <c r="W168" s="18" t="s">
        <v>17</v>
      </c>
      <c r="X168" s="15" t="str">
        <f t="shared" si="14"/>
        <v>APROBADAS</v>
      </c>
      <c r="Y168" s="26" t="s">
        <v>1142</v>
      </c>
      <c r="Z168" s="26" t="s">
        <v>17</v>
      </c>
      <c r="AA168" s="26" t="s">
        <v>17</v>
      </c>
      <c r="AB168" s="27" t="s">
        <v>1128</v>
      </c>
      <c r="AC168" s="26" t="s">
        <v>17</v>
      </c>
      <c r="AD168" s="26" t="str">
        <f t="shared" si="16"/>
        <v>Pública clasificada</v>
      </c>
      <c r="AE168" s="26" t="e">
        <f t="shared" ca="1" si="12"/>
        <v>#NAME?</v>
      </c>
    </row>
    <row r="169" spans="8:31" ht="300" x14ac:dyDescent="0.25">
      <c r="H169" s="16" t="e">
        <f ca="1" xml:space="preserve"> _xll.EPMOlapMemberO("[CONTRATO].[PARENTH1].[C79142025]","","C79142025","","000;001")</f>
        <v>#NAME?</v>
      </c>
      <c r="I169" s="16" t="e">
        <f ca="1" xml:space="preserve"> _xll.EPMOlapMemberO("[AREA].[PARENTH1].[10000000025005]","","Gcia. Administración","","000;001")</f>
        <v>#NAME?</v>
      </c>
      <c r="J169" s="16" t="e">
        <f ca="1" xml:space="preserve"> _xll.EPMOlapMemberO("[RUBRO].[PARENTH1].[5118150001]","","TRAMITES Y LICENCIAS","","000;001")</f>
        <v>#NAME?</v>
      </c>
      <c r="K169" s="17" t="s">
        <v>260</v>
      </c>
      <c r="L169" s="17" t="s">
        <v>143</v>
      </c>
      <c r="M169" s="17" t="s">
        <v>9</v>
      </c>
      <c r="N169" s="35" t="s">
        <v>244</v>
      </c>
      <c r="O169" s="43" t="s">
        <v>261</v>
      </c>
      <c r="P169" t="str">
        <f t="shared" si="13"/>
        <v>enero</v>
      </c>
      <c r="Q169" s="43" t="s">
        <v>99</v>
      </c>
      <c r="R169" s="51">
        <f t="shared" si="15"/>
        <v>10.933333333333334</v>
      </c>
      <c r="S169" s="17" t="s">
        <v>21</v>
      </c>
      <c r="T169" s="17" t="s">
        <v>144</v>
      </c>
      <c r="U169" s="18">
        <v>55685878</v>
      </c>
      <c r="V169" s="18">
        <v>55685878</v>
      </c>
      <c r="W169" s="18" t="s">
        <v>17</v>
      </c>
      <c r="X169" s="15" t="str">
        <f t="shared" si="14"/>
        <v>APROBADAS</v>
      </c>
      <c r="Y169" s="26" t="s">
        <v>1142</v>
      </c>
      <c r="Z169" s="26" t="s">
        <v>17</v>
      </c>
      <c r="AA169" s="26" t="s">
        <v>17</v>
      </c>
      <c r="AB169" s="27" t="s">
        <v>1128</v>
      </c>
      <c r="AC169" s="26" t="s">
        <v>17</v>
      </c>
      <c r="AD169" s="26" t="str">
        <f t="shared" si="16"/>
        <v>Pública clasificada</v>
      </c>
      <c r="AE169" s="26" t="e">
        <f t="shared" ca="1" si="12"/>
        <v>#NAME?</v>
      </c>
    </row>
    <row r="170" spans="8:31" ht="300" x14ac:dyDescent="0.25">
      <c r="H170" s="16" t="e">
        <f ca="1" xml:space="preserve"> _xll.EPMOlapMemberO("[CONTRATO].[PARENTH1].[C79152025]","","C79152025","","000;001")</f>
        <v>#NAME?</v>
      </c>
      <c r="I170" s="16" t="e">
        <f ca="1" xml:space="preserve"> _xll.EPMOlapMemberO("[AREA].[PARENTH1].[10000000025005]","","Gcia. Administración","","000;001")</f>
        <v>#NAME?</v>
      </c>
      <c r="J170" s="16" t="e">
        <f ca="1" xml:space="preserve"> _xll.EPMOlapMemberO("[RUBRO].[PARENTH1].[5118150001]","","TRAMITES Y LICENCIAS","","000;001")</f>
        <v>#NAME?</v>
      </c>
      <c r="K170" s="17" t="s">
        <v>262</v>
      </c>
      <c r="L170" s="17" t="s">
        <v>143</v>
      </c>
      <c r="M170" s="17" t="s">
        <v>9</v>
      </c>
      <c r="N170" s="35" t="s">
        <v>244</v>
      </c>
      <c r="O170" s="43" t="s">
        <v>263</v>
      </c>
      <c r="P170" t="str">
        <f t="shared" si="13"/>
        <v>enero</v>
      </c>
      <c r="Q170" s="43" t="s">
        <v>99</v>
      </c>
      <c r="R170" s="51">
        <f t="shared" si="15"/>
        <v>10.9</v>
      </c>
      <c r="S170" s="17" t="s">
        <v>21</v>
      </c>
      <c r="T170" s="17" t="s">
        <v>144</v>
      </c>
      <c r="U170" s="18">
        <v>40710285</v>
      </c>
      <c r="V170" s="18">
        <v>40710285</v>
      </c>
      <c r="W170" s="18" t="s">
        <v>17</v>
      </c>
      <c r="X170" s="15" t="str">
        <f t="shared" si="14"/>
        <v>APROBADAS</v>
      </c>
      <c r="Y170" s="26" t="s">
        <v>1142</v>
      </c>
      <c r="Z170" s="26" t="s">
        <v>17</v>
      </c>
      <c r="AA170" s="26" t="s">
        <v>17</v>
      </c>
      <c r="AB170" s="27" t="s">
        <v>1128</v>
      </c>
      <c r="AC170" s="26" t="s">
        <v>17</v>
      </c>
      <c r="AD170" s="26" t="str">
        <f t="shared" si="16"/>
        <v>Pública clasificada</v>
      </c>
      <c r="AE170" s="26" t="e">
        <f t="shared" ca="1" si="12"/>
        <v>#NAME?</v>
      </c>
    </row>
    <row r="171" spans="8:31" ht="300" x14ac:dyDescent="0.25">
      <c r="H171" s="16" t="e">
        <f ca="1" xml:space="preserve"> _xll.EPMOlapMemberO("[CONTRATO].[PARENTH1].[C79162025]","","C79162025","","000;001")</f>
        <v>#NAME?</v>
      </c>
      <c r="I171" s="16" t="e">
        <f ca="1" xml:space="preserve"> _xll.EPMOlapMemberO("[AREA].[PARENTH1].[10000000025005]","","Gcia. Administración","","000;001")</f>
        <v>#NAME?</v>
      </c>
      <c r="J171" s="16" t="e">
        <f ca="1" xml:space="preserve"> _xll.EPMOlapMemberO("[RUBRO].[PARENTH1].[5118150001]","","TRAMITES Y LICENCIAS","","000;001")</f>
        <v>#NAME?</v>
      </c>
      <c r="K171" s="17" t="s">
        <v>264</v>
      </c>
      <c r="L171" s="17" t="s">
        <v>143</v>
      </c>
      <c r="M171" s="17" t="s">
        <v>9</v>
      </c>
      <c r="N171" s="35" t="s">
        <v>244</v>
      </c>
      <c r="O171" s="43" t="s">
        <v>265</v>
      </c>
      <c r="P171" t="str">
        <f t="shared" si="13"/>
        <v>enero</v>
      </c>
      <c r="Q171" s="43" t="s">
        <v>99</v>
      </c>
      <c r="R171" s="51">
        <f t="shared" si="15"/>
        <v>10.866666666666667</v>
      </c>
      <c r="S171" s="17" t="s">
        <v>21</v>
      </c>
      <c r="T171" s="17" t="s">
        <v>144</v>
      </c>
      <c r="U171" s="18">
        <v>12541865</v>
      </c>
      <c r="V171" s="18">
        <v>12541865</v>
      </c>
      <c r="W171" s="18" t="s">
        <v>17</v>
      </c>
      <c r="X171" s="15" t="str">
        <f t="shared" si="14"/>
        <v>APROBADAS</v>
      </c>
      <c r="Y171" s="26" t="s">
        <v>1142</v>
      </c>
      <c r="Z171" s="26" t="s">
        <v>17</v>
      </c>
      <c r="AA171" s="26" t="s">
        <v>17</v>
      </c>
      <c r="AB171" s="27" t="s">
        <v>1128</v>
      </c>
      <c r="AC171" s="26" t="s">
        <v>17</v>
      </c>
      <c r="AD171" s="26" t="str">
        <f t="shared" si="16"/>
        <v>Pública clasificada</v>
      </c>
      <c r="AE171" s="26" t="e">
        <f t="shared" ca="1" si="12"/>
        <v>#NAME?</v>
      </c>
    </row>
    <row r="172" spans="8:31" ht="300" x14ac:dyDescent="0.25">
      <c r="H172" s="16" t="e">
        <f ca="1" xml:space="preserve"> _xll.EPMOlapMemberO("[CONTRATO].[PARENTH1].[C79172025]","","C79172025","","000;001")</f>
        <v>#NAME?</v>
      </c>
      <c r="I172" s="16" t="e">
        <f ca="1" xml:space="preserve"> _xll.EPMOlapMemberO("[AREA].[PARENTH1].[10000000025005]","","Gcia. Administración","","000;001")</f>
        <v>#NAME?</v>
      </c>
      <c r="J172" s="16" t="e">
        <f ca="1" xml:space="preserve"> _xll.EPMOlapMemberO("[RUBRO].[PARENTH1].[5118150001]","","TRAMITES Y LICENCIAS","","000;001")</f>
        <v>#NAME?</v>
      </c>
      <c r="K172" s="17" t="s">
        <v>266</v>
      </c>
      <c r="L172" s="17" t="s">
        <v>143</v>
      </c>
      <c r="M172" s="17" t="s">
        <v>9</v>
      </c>
      <c r="N172" s="35" t="s">
        <v>244</v>
      </c>
      <c r="O172" s="43" t="s">
        <v>267</v>
      </c>
      <c r="P172" t="str">
        <f t="shared" si="13"/>
        <v>enero</v>
      </c>
      <c r="Q172" s="43" t="s">
        <v>99</v>
      </c>
      <c r="R172" s="51">
        <f t="shared" si="15"/>
        <v>10.833333333333334</v>
      </c>
      <c r="S172" s="17" t="s">
        <v>21</v>
      </c>
      <c r="T172" s="17" t="s">
        <v>144</v>
      </c>
      <c r="U172" s="18">
        <v>51797900</v>
      </c>
      <c r="V172" s="18">
        <v>51797900</v>
      </c>
      <c r="W172" s="18" t="s">
        <v>17</v>
      </c>
      <c r="X172" s="15" t="str">
        <f t="shared" si="14"/>
        <v>APROBADAS</v>
      </c>
      <c r="Y172" s="26" t="s">
        <v>1142</v>
      </c>
      <c r="Z172" s="26" t="s">
        <v>17</v>
      </c>
      <c r="AA172" s="26" t="s">
        <v>17</v>
      </c>
      <c r="AB172" s="27" t="s">
        <v>1128</v>
      </c>
      <c r="AC172" s="26" t="s">
        <v>17</v>
      </c>
      <c r="AD172" s="26" t="str">
        <f t="shared" si="16"/>
        <v>Pública clasificada</v>
      </c>
      <c r="AE172" s="26" t="e">
        <f t="shared" ca="1" si="12"/>
        <v>#NAME?</v>
      </c>
    </row>
    <row r="173" spans="8:31" ht="300" x14ac:dyDescent="0.25">
      <c r="H173" s="16" t="e">
        <f ca="1" xml:space="preserve"> _xll.EPMOlapMemberO("[CONTRATO].[PARENTH1].[C79182025]","","C79182025","","000;001")</f>
        <v>#NAME?</v>
      </c>
      <c r="I173" s="16" t="e">
        <f ca="1" xml:space="preserve"> _xll.EPMOlapMemberO("[AREA].[PARENTH1].[10000000025005]","","Gcia. Administración","","000;001")</f>
        <v>#NAME?</v>
      </c>
      <c r="J173" s="16" t="e">
        <f ca="1" xml:space="preserve"> _xll.EPMOlapMemberO("[RUBRO].[PARENTH1].[5118150001]","","TRAMITES Y LICENCIAS","","000;001")</f>
        <v>#NAME?</v>
      </c>
      <c r="K173" s="17" t="s">
        <v>268</v>
      </c>
      <c r="L173" s="17" t="s">
        <v>143</v>
      </c>
      <c r="M173" s="17" t="s">
        <v>9</v>
      </c>
      <c r="N173" s="35" t="s">
        <v>244</v>
      </c>
      <c r="O173" s="43" t="s">
        <v>269</v>
      </c>
      <c r="P173" t="str">
        <f t="shared" si="13"/>
        <v>enero</v>
      </c>
      <c r="Q173" s="43" t="s">
        <v>99</v>
      </c>
      <c r="R173" s="51">
        <f t="shared" si="15"/>
        <v>10.8</v>
      </c>
      <c r="S173" s="17" t="s">
        <v>21</v>
      </c>
      <c r="T173" s="17" t="s">
        <v>144</v>
      </c>
      <c r="U173" s="18">
        <v>50167457</v>
      </c>
      <c r="V173" s="18">
        <v>50167457</v>
      </c>
      <c r="W173" s="18" t="s">
        <v>17</v>
      </c>
      <c r="X173" s="15" t="str">
        <f t="shared" si="14"/>
        <v>APROBADAS</v>
      </c>
      <c r="Y173" s="26" t="s">
        <v>1142</v>
      </c>
      <c r="Z173" s="26" t="s">
        <v>17</v>
      </c>
      <c r="AA173" s="26" t="s">
        <v>17</v>
      </c>
      <c r="AB173" s="27" t="s">
        <v>1128</v>
      </c>
      <c r="AC173" s="26" t="s">
        <v>17</v>
      </c>
      <c r="AD173" s="26" t="str">
        <f t="shared" si="16"/>
        <v>Pública clasificada</v>
      </c>
      <c r="AE173" s="26" t="e">
        <f t="shared" ca="1" si="12"/>
        <v>#NAME?</v>
      </c>
    </row>
    <row r="174" spans="8:31" ht="300" x14ac:dyDescent="0.25">
      <c r="H174" s="16" t="e">
        <f ca="1" xml:space="preserve"> _xll.EPMOlapMemberO("[CONTRATO].[PARENTH1].[C79192025]","","C79192025","","000;001")</f>
        <v>#NAME?</v>
      </c>
      <c r="I174" s="16" t="e">
        <f ca="1" xml:space="preserve"> _xll.EPMOlapMemberO("[AREA].[PARENTH1].[10000000025005]","","Gcia. Administración","","000;001")</f>
        <v>#NAME?</v>
      </c>
      <c r="J174" s="16" t="e">
        <f ca="1" xml:space="preserve"> _xll.EPMOlapMemberO("[RUBRO].[PARENTH1].[5118150001]","","TRAMITES Y LICENCIAS","","000;001")</f>
        <v>#NAME?</v>
      </c>
      <c r="K174" s="17" t="s">
        <v>270</v>
      </c>
      <c r="L174" s="17" t="s">
        <v>143</v>
      </c>
      <c r="M174" s="17" t="s">
        <v>9</v>
      </c>
      <c r="N174" s="35" t="s">
        <v>244</v>
      </c>
      <c r="O174" s="43" t="s">
        <v>271</v>
      </c>
      <c r="P174" t="str">
        <f t="shared" si="13"/>
        <v>enero</v>
      </c>
      <c r="Q174" s="43" t="s">
        <v>99</v>
      </c>
      <c r="R174" s="51">
        <f t="shared" si="15"/>
        <v>10.766666666666667</v>
      </c>
      <c r="S174" s="17" t="s">
        <v>21</v>
      </c>
      <c r="T174" s="17" t="s">
        <v>144</v>
      </c>
      <c r="U174" s="18">
        <v>73997000</v>
      </c>
      <c r="V174" s="18">
        <v>73997000</v>
      </c>
      <c r="W174" s="18" t="s">
        <v>17</v>
      </c>
      <c r="X174" s="15" t="str">
        <f t="shared" si="14"/>
        <v>APROBADAS</v>
      </c>
      <c r="Y174" s="26" t="s">
        <v>1142</v>
      </c>
      <c r="Z174" s="26" t="s">
        <v>17</v>
      </c>
      <c r="AA174" s="26" t="s">
        <v>17</v>
      </c>
      <c r="AB174" s="27" t="s">
        <v>1128</v>
      </c>
      <c r="AC174" s="26" t="s">
        <v>17</v>
      </c>
      <c r="AD174" s="26" t="str">
        <f t="shared" si="16"/>
        <v>Pública clasificada</v>
      </c>
      <c r="AE174" s="26" t="e">
        <f t="shared" ca="1" si="12"/>
        <v>#NAME?</v>
      </c>
    </row>
    <row r="175" spans="8:31" ht="300" x14ac:dyDescent="0.25">
      <c r="H175" s="16" t="e">
        <f ca="1" xml:space="preserve"> _xll.EPMOlapMemberO("[CONTRATO].[PARENTH1].[C79202025]","","C79202025","","000;001")</f>
        <v>#NAME?</v>
      </c>
      <c r="I175" s="16" t="e">
        <f ca="1" xml:space="preserve"> _xll.EPMOlapMemberO("[AREA].[PARENTH1].[10000000025005]","","Gcia. Administración","","000;001")</f>
        <v>#NAME?</v>
      </c>
      <c r="J175" s="16" t="e">
        <f ca="1" xml:space="preserve"> _xll.EPMOlapMemberO("[RUBRO].[PARENTH1].[5118150001]","","TRAMITES Y LICENCIAS","","000;001")</f>
        <v>#NAME?</v>
      </c>
      <c r="K175" s="17" t="s">
        <v>272</v>
      </c>
      <c r="L175" s="17" t="s">
        <v>143</v>
      </c>
      <c r="M175" s="17" t="s">
        <v>9</v>
      </c>
      <c r="N175" s="35" t="s">
        <v>244</v>
      </c>
      <c r="O175" s="43" t="s">
        <v>273</v>
      </c>
      <c r="P175" t="str">
        <f t="shared" si="13"/>
        <v>enero</v>
      </c>
      <c r="Q175" s="43" t="s">
        <v>99</v>
      </c>
      <c r="R175" s="51">
        <f t="shared" si="15"/>
        <v>10.733333333333333</v>
      </c>
      <c r="S175" s="17" t="s">
        <v>21</v>
      </c>
      <c r="T175" s="17" t="s">
        <v>144</v>
      </c>
      <c r="U175" s="18">
        <v>25898953</v>
      </c>
      <c r="V175" s="18">
        <v>25898953</v>
      </c>
      <c r="W175" s="18" t="s">
        <v>17</v>
      </c>
      <c r="X175" s="15" t="str">
        <f t="shared" si="14"/>
        <v>APROBADAS</v>
      </c>
      <c r="Y175" s="26" t="s">
        <v>1142</v>
      </c>
      <c r="Z175" s="26" t="s">
        <v>17</v>
      </c>
      <c r="AA175" s="26" t="s">
        <v>17</v>
      </c>
      <c r="AB175" s="27" t="s">
        <v>1128</v>
      </c>
      <c r="AC175" s="26" t="s">
        <v>17</v>
      </c>
      <c r="AD175" s="26" t="str">
        <f t="shared" si="16"/>
        <v>Pública clasificada</v>
      </c>
      <c r="AE175" s="26" t="e">
        <f t="shared" ca="1" si="12"/>
        <v>#NAME?</v>
      </c>
    </row>
    <row r="176" spans="8:31" ht="300" x14ac:dyDescent="0.25">
      <c r="H176" s="16" t="e">
        <f ca="1" xml:space="preserve"> _xll.EPMOlapMemberO("[CONTRATO].[PARENTH1].[C79212025]","","C79212025","","000;001")</f>
        <v>#NAME?</v>
      </c>
      <c r="I176" s="16" t="e">
        <f ca="1" xml:space="preserve"> _xll.EPMOlapMemberO("[AREA].[PARENTH1].[10000000025005]","","Gcia. Administración","","000;001")</f>
        <v>#NAME?</v>
      </c>
      <c r="J176" s="16" t="e">
        <f ca="1" xml:space="preserve"> _xll.EPMOlapMemberO("[RUBRO].[PARENTH1].[5118150001]","","TRAMITES Y LICENCIAS","","000;001")</f>
        <v>#NAME?</v>
      </c>
      <c r="K176" s="17" t="s">
        <v>274</v>
      </c>
      <c r="L176" s="17" t="s">
        <v>143</v>
      </c>
      <c r="M176" s="17" t="s">
        <v>9</v>
      </c>
      <c r="N176" s="35" t="s">
        <v>244</v>
      </c>
      <c r="O176" s="43" t="s">
        <v>14</v>
      </c>
      <c r="P176" t="str">
        <f t="shared" si="13"/>
        <v>enero</v>
      </c>
      <c r="Q176" s="43" t="s">
        <v>99</v>
      </c>
      <c r="R176" s="51">
        <f t="shared" si="15"/>
        <v>11.1</v>
      </c>
      <c r="S176" s="17" t="s">
        <v>21</v>
      </c>
      <c r="T176" s="17" t="s">
        <v>144</v>
      </c>
      <c r="U176" s="18">
        <v>212324178</v>
      </c>
      <c r="V176" s="18">
        <v>212324178</v>
      </c>
      <c r="W176" s="18" t="s">
        <v>17</v>
      </c>
      <c r="X176" s="15" t="str">
        <f t="shared" si="14"/>
        <v>APROBADAS</v>
      </c>
      <c r="Y176" s="26" t="s">
        <v>1142</v>
      </c>
      <c r="Z176" s="26" t="s">
        <v>17</v>
      </c>
      <c r="AA176" s="26" t="s">
        <v>17</v>
      </c>
      <c r="AB176" s="27" t="s">
        <v>1128</v>
      </c>
      <c r="AC176" s="26" t="s">
        <v>17</v>
      </c>
      <c r="AD176" s="26" t="str">
        <f t="shared" si="16"/>
        <v>Pública clasificada</v>
      </c>
      <c r="AE176" s="26" t="e">
        <f t="shared" ca="1" si="12"/>
        <v>#NAME?</v>
      </c>
    </row>
    <row r="177" spans="8:31" ht="300" x14ac:dyDescent="0.25">
      <c r="H177" s="16" t="e">
        <f ca="1" xml:space="preserve"> _xll.EPMOlapMemberO("[CONTRATO].[PARENTH1].[C79222025]","","C79222025","","000;001")</f>
        <v>#NAME?</v>
      </c>
      <c r="I177" s="16" t="e">
        <f ca="1" xml:space="preserve"> _xll.EPMOlapMemberO("[AREA].[PARENTH1].[10000000025005]","","Gcia. Administración","","000;001")</f>
        <v>#NAME?</v>
      </c>
      <c r="J177" s="16" t="e">
        <f ca="1" xml:space="preserve"> _xll.EPMOlapMemberO("[RUBRO].[PARENTH1].[5118150001]","","TRAMITES Y LICENCIAS","","000;001")</f>
        <v>#NAME?</v>
      </c>
      <c r="K177" s="17" t="s">
        <v>275</v>
      </c>
      <c r="L177" s="17" t="s">
        <v>143</v>
      </c>
      <c r="M177" s="17" t="s">
        <v>9</v>
      </c>
      <c r="N177" s="35" t="s">
        <v>244</v>
      </c>
      <c r="O177" s="43" t="s">
        <v>14</v>
      </c>
      <c r="P177" t="str">
        <f t="shared" si="13"/>
        <v>enero</v>
      </c>
      <c r="Q177" s="43" t="s">
        <v>99</v>
      </c>
      <c r="R177" s="51">
        <f t="shared" si="15"/>
        <v>11.1</v>
      </c>
      <c r="S177" s="17" t="s">
        <v>21</v>
      </c>
      <c r="T177" s="17" t="s">
        <v>144</v>
      </c>
      <c r="U177" s="18">
        <v>170000000</v>
      </c>
      <c r="V177" s="18">
        <v>170000000</v>
      </c>
      <c r="W177" s="18" t="s">
        <v>17</v>
      </c>
      <c r="X177" s="15" t="str">
        <f t="shared" si="14"/>
        <v>APROBADAS</v>
      </c>
      <c r="Y177" s="26" t="s">
        <v>1142</v>
      </c>
      <c r="Z177" s="26" t="s">
        <v>17</v>
      </c>
      <c r="AA177" s="26" t="s">
        <v>17</v>
      </c>
      <c r="AB177" s="27" t="s">
        <v>1128</v>
      </c>
      <c r="AC177" s="26" t="s">
        <v>17</v>
      </c>
      <c r="AD177" s="26" t="str">
        <f t="shared" si="16"/>
        <v>Pública clasificada</v>
      </c>
      <c r="AE177" s="26" t="e">
        <f t="shared" ca="1" si="12"/>
        <v>#NAME?</v>
      </c>
    </row>
    <row r="178" spans="8:31" ht="300" x14ac:dyDescent="0.25">
      <c r="H178" s="16" t="e">
        <f ca="1" xml:space="preserve"> _xll.EPMOlapMemberO("[CONTRATO].[PARENTH1].[C79232025]","","C79232025","","000;001")</f>
        <v>#NAME?</v>
      </c>
      <c r="I178" s="16" t="e">
        <f ca="1" xml:space="preserve"> _xll.EPMOlapMemberO("[AREA].[PARENTH1].[10000000025005]","","Gcia. Administración","","000;001")</f>
        <v>#NAME?</v>
      </c>
      <c r="J178" s="16" t="e">
        <f ca="1" xml:space="preserve"> _xll.EPMOlapMemberO("[RUBRO].[PARENTH1].[5118150001]","","TRAMITES Y LICENCIAS","","000;001")</f>
        <v>#NAME?</v>
      </c>
      <c r="K178" s="17" t="s">
        <v>276</v>
      </c>
      <c r="L178" s="17" t="s">
        <v>143</v>
      </c>
      <c r="M178" s="17" t="s">
        <v>9</v>
      </c>
      <c r="N178" s="35" t="s">
        <v>244</v>
      </c>
      <c r="O178" s="43" t="s">
        <v>14</v>
      </c>
      <c r="P178" t="str">
        <f t="shared" si="13"/>
        <v>enero</v>
      </c>
      <c r="Q178" s="43" t="s">
        <v>99</v>
      </c>
      <c r="R178" s="51">
        <f t="shared" si="15"/>
        <v>11.1</v>
      </c>
      <c r="S178" s="17" t="s">
        <v>21</v>
      </c>
      <c r="T178" s="17" t="s">
        <v>144</v>
      </c>
      <c r="U178" s="18">
        <v>212000000</v>
      </c>
      <c r="V178" s="18">
        <v>212000000</v>
      </c>
      <c r="W178" s="18" t="s">
        <v>17</v>
      </c>
      <c r="X178" s="15" t="str">
        <f t="shared" si="14"/>
        <v>APROBADAS</v>
      </c>
      <c r="Y178" s="26" t="s">
        <v>1142</v>
      </c>
      <c r="Z178" s="26" t="s">
        <v>17</v>
      </c>
      <c r="AA178" s="26" t="s">
        <v>17</v>
      </c>
      <c r="AB178" s="27" t="s">
        <v>1128</v>
      </c>
      <c r="AC178" s="26" t="s">
        <v>17</v>
      </c>
      <c r="AD178" s="26" t="str">
        <f t="shared" si="16"/>
        <v>Pública clasificada</v>
      </c>
      <c r="AE178" s="26" t="e">
        <f t="shared" ca="1" si="12"/>
        <v>#NAME?</v>
      </c>
    </row>
    <row r="179" spans="8:31" ht="300" x14ac:dyDescent="0.25">
      <c r="H179" s="16" t="e">
        <f ca="1" xml:space="preserve"> _xll.EPMOlapMemberO("[CONTRATO].[PARENTH1].[C79242025]","","C79242025","","000;001")</f>
        <v>#NAME?</v>
      </c>
      <c r="I179" s="16" t="e">
        <f ca="1" xml:space="preserve"> _xll.EPMOlapMemberO("[AREA].[PARENTH1].[10000000025005]","","Gcia. Administración","","000;001")</f>
        <v>#NAME?</v>
      </c>
      <c r="J179" s="16" t="e">
        <f ca="1" xml:space="preserve"> _xll.EPMOlapMemberO("[RUBRO].[PARENTH1].[5118150001]","","TRAMITES Y LICENCIAS","","000;001")</f>
        <v>#NAME?</v>
      </c>
      <c r="K179" s="17" t="s">
        <v>277</v>
      </c>
      <c r="L179" s="17" t="s">
        <v>143</v>
      </c>
      <c r="M179" s="17" t="s">
        <v>9</v>
      </c>
      <c r="N179" s="35" t="s">
        <v>244</v>
      </c>
      <c r="O179" s="43" t="s">
        <v>14</v>
      </c>
      <c r="P179" t="str">
        <f t="shared" si="13"/>
        <v>enero</v>
      </c>
      <c r="Q179" s="43" t="s">
        <v>99</v>
      </c>
      <c r="R179" s="51">
        <f t="shared" si="15"/>
        <v>11.1</v>
      </c>
      <c r="S179" s="17" t="s">
        <v>21</v>
      </c>
      <c r="T179" s="17" t="s">
        <v>144</v>
      </c>
      <c r="U179" s="18">
        <v>212000000</v>
      </c>
      <c r="V179" s="18">
        <v>212000000</v>
      </c>
      <c r="W179" s="18" t="s">
        <v>17</v>
      </c>
      <c r="X179" s="15" t="str">
        <f t="shared" si="14"/>
        <v>APROBADAS</v>
      </c>
      <c r="Y179" s="26" t="s">
        <v>1142</v>
      </c>
      <c r="Z179" s="26" t="s">
        <v>17</v>
      </c>
      <c r="AA179" s="26" t="s">
        <v>17</v>
      </c>
      <c r="AB179" s="27" t="s">
        <v>1128</v>
      </c>
      <c r="AC179" s="26" t="s">
        <v>17</v>
      </c>
      <c r="AD179" s="26" t="str">
        <f t="shared" si="16"/>
        <v>Pública clasificada</v>
      </c>
      <c r="AE179" s="26" t="e">
        <f t="shared" ca="1" si="12"/>
        <v>#NAME?</v>
      </c>
    </row>
    <row r="180" spans="8:31" ht="300" x14ac:dyDescent="0.25">
      <c r="H180" s="16" t="e">
        <f ca="1" xml:space="preserve"> _xll.EPMOlapMemberO("[CONTRATO].[PARENTH1].[C79252025]","","C79252025","","000;001")</f>
        <v>#NAME?</v>
      </c>
      <c r="I180" s="16" t="e">
        <f ca="1" xml:space="preserve"> _xll.EPMOlapMemberO("[AREA].[PARENTH1].[10000000025005]","","Gcia. Administración","","000;001")</f>
        <v>#NAME?</v>
      </c>
      <c r="J180" s="16" t="e">
        <f ca="1" xml:space="preserve"> _xll.EPMOlapMemberO("[RUBRO].[PARENTH1].[5118150001]","","TRAMITES Y LICENCIAS","","000;001")</f>
        <v>#NAME?</v>
      </c>
      <c r="K180" s="17" t="s">
        <v>278</v>
      </c>
      <c r="L180" s="17" t="s">
        <v>143</v>
      </c>
      <c r="M180" s="17" t="s">
        <v>9</v>
      </c>
      <c r="N180" s="35" t="s">
        <v>244</v>
      </c>
      <c r="O180" s="43" t="s">
        <v>14</v>
      </c>
      <c r="P180" t="str">
        <f t="shared" si="13"/>
        <v>enero</v>
      </c>
      <c r="Q180" s="43" t="s">
        <v>15</v>
      </c>
      <c r="R180" s="51">
        <f t="shared" si="15"/>
        <v>12.133333333333333</v>
      </c>
      <c r="S180" s="17" t="s">
        <v>21</v>
      </c>
      <c r="T180" s="17" t="s">
        <v>144</v>
      </c>
      <c r="U180" s="18">
        <v>262091928</v>
      </c>
      <c r="V180" s="18">
        <v>262091928</v>
      </c>
      <c r="W180" s="18" t="s">
        <v>17</v>
      </c>
      <c r="X180" s="15" t="str">
        <f t="shared" si="14"/>
        <v>APROBADAS</v>
      </c>
      <c r="Y180" s="26" t="s">
        <v>1142</v>
      </c>
      <c r="Z180" s="26" t="s">
        <v>17</v>
      </c>
      <c r="AA180" s="26" t="s">
        <v>17</v>
      </c>
      <c r="AB180" s="27" t="s">
        <v>1128</v>
      </c>
      <c r="AC180" s="26" t="s">
        <v>17</v>
      </c>
      <c r="AD180" s="26" t="str">
        <f t="shared" si="16"/>
        <v>Pública clasificada</v>
      </c>
      <c r="AE180" s="26" t="e">
        <f t="shared" ca="1" si="12"/>
        <v>#NAME?</v>
      </c>
    </row>
    <row r="181" spans="8:31" ht="300" x14ac:dyDescent="0.25">
      <c r="H181" s="16" t="e">
        <f ca="1" xml:space="preserve"> _xll.EPMOlapMemberO("[CONTRATO].[PARENTH1].[C79262025]","","C79262025","","000;001")</f>
        <v>#NAME?</v>
      </c>
      <c r="I181" s="16" t="e">
        <f ca="1" xml:space="preserve"> _xll.EPMOlapMemberO("[AREA].[PARENTH1].[10000000025005]","","Gcia. Administración","","000;001")</f>
        <v>#NAME?</v>
      </c>
      <c r="J181" s="16" t="e">
        <f ca="1" xml:space="preserve"> _xll.EPMOlapMemberO("[RUBRO].[PARENTH1].[5118150001]","","TRAMITES Y LICENCIAS","","000;001")</f>
        <v>#NAME?</v>
      </c>
      <c r="K181" s="17" t="s">
        <v>279</v>
      </c>
      <c r="L181" s="17" t="s">
        <v>143</v>
      </c>
      <c r="M181" s="17" t="s">
        <v>9</v>
      </c>
      <c r="N181" s="35" t="s">
        <v>244</v>
      </c>
      <c r="O181" s="43" t="s">
        <v>79</v>
      </c>
      <c r="P181" t="str">
        <f t="shared" si="13"/>
        <v>enero</v>
      </c>
      <c r="Q181" s="43" t="s">
        <v>15</v>
      </c>
      <c r="R181" s="51">
        <f t="shared" si="15"/>
        <v>12.133333333333333</v>
      </c>
      <c r="S181" s="17" t="s">
        <v>21</v>
      </c>
      <c r="T181" s="17" t="s">
        <v>144</v>
      </c>
      <c r="U181" s="18">
        <v>50187816</v>
      </c>
      <c r="V181" s="18">
        <v>50187816</v>
      </c>
      <c r="W181" s="18" t="s">
        <v>17</v>
      </c>
      <c r="X181" s="15" t="str">
        <f t="shared" si="14"/>
        <v>APROBADAS</v>
      </c>
      <c r="Y181" s="26" t="s">
        <v>1142</v>
      </c>
      <c r="Z181" s="26" t="s">
        <v>17</v>
      </c>
      <c r="AA181" s="26" t="s">
        <v>17</v>
      </c>
      <c r="AB181" s="27" t="s">
        <v>1128</v>
      </c>
      <c r="AC181" s="26" t="s">
        <v>17</v>
      </c>
      <c r="AD181" s="26" t="str">
        <f t="shared" si="16"/>
        <v>Pública clasificada</v>
      </c>
      <c r="AE181" s="26" t="e">
        <f t="shared" ca="1" si="12"/>
        <v>#NAME?</v>
      </c>
    </row>
    <row r="182" spans="8:31" ht="300" x14ac:dyDescent="0.25">
      <c r="H182" s="16" t="e">
        <f ca="1" xml:space="preserve"> _xll.EPMOlapMemberO("[CONTRATO].[PARENTH1].[C79272025]","","C79272025","","000;001")</f>
        <v>#NAME?</v>
      </c>
      <c r="I182" s="16" t="e">
        <f ca="1" xml:space="preserve"> _xll.EPMOlapMemberO("[AREA].[PARENTH1].[10000000025005]","","Gcia. Administración","","000;001")</f>
        <v>#NAME?</v>
      </c>
      <c r="J182" s="16" t="e">
        <f ca="1" xml:space="preserve"> _xll.EPMOlapMemberO("[RUBRO].[PARENTH1].[5118150001]","","TRAMITES Y LICENCIAS","","000;001")</f>
        <v>#NAME?</v>
      </c>
      <c r="K182" s="17" t="s">
        <v>280</v>
      </c>
      <c r="L182" s="17" t="s">
        <v>143</v>
      </c>
      <c r="M182" s="17" t="s">
        <v>9</v>
      </c>
      <c r="N182" s="35" t="s">
        <v>244</v>
      </c>
      <c r="O182" s="43" t="s">
        <v>14</v>
      </c>
      <c r="P182" t="str">
        <f t="shared" si="13"/>
        <v>enero</v>
      </c>
      <c r="Q182" s="43" t="s">
        <v>99</v>
      </c>
      <c r="R182" s="51">
        <f t="shared" si="15"/>
        <v>11.1</v>
      </c>
      <c r="S182" s="17" t="s">
        <v>21</v>
      </c>
      <c r="T182" s="17" t="s">
        <v>144</v>
      </c>
      <c r="U182" s="18">
        <v>162000000</v>
      </c>
      <c r="V182" s="18">
        <v>162000000</v>
      </c>
      <c r="W182" s="18" t="s">
        <v>17</v>
      </c>
      <c r="X182" s="15" t="str">
        <f t="shared" si="14"/>
        <v>APROBADAS</v>
      </c>
      <c r="Y182" s="26" t="s">
        <v>1142</v>
      </c>
      <c r="Z182" s="26" t="s">
        <v>17</v>
      </c>
      <c r="AA182" s="26" t="s">
        <v>17</v>
      </c>
      <c r="AB182" s="27" t="s">
        <v>1128</v>
      </c>
      <c r="AC182" s="26" t="s">
        <v>17</v>
      </c>
      <c r="AD182" s="26" t="str">
        <f t="shared" si="16"/>
        <v>Pública clasificada</v>
      </c>
      <c r="AE182" s="26" t="e">
        <f t="shared" ca="1" si="12"/>
        <v>#NAME?</v>
      </c>
    </row>
    <row r="183" spans="8:31" ht="300" x14ac:dyDescent="0.25">
      <c r="H183" s="16" t="e">
        <f ca="1" xml:space="preserve"> _xll.EPMOlapMemberO("[CONTRATO].[PARENTH1].[C79282025]","","C79282025","","000;001")</f>
        <v>#NAME?</v>
      </c>
      <c r="I183" s="16" t="e">
        <f ca="1" xml:space="preserve"> _xll.EPMOlapMemberO("[AREA].[PARENTH1].[10000000025005]","","Gcia. Administración","","000;001")</f>
        <v>#NAME?</v>
      </c>
      <c r="J183" s="16" t="e">
        <f ca="1" xml:space="preserve"> _xll.EPMOlapMemberO("[RUBRO].[PARENTH1].[5118150001]","","TRAMITES Y LICENCIAS","","000;001")</f>
        <v>#NAME?</v>
      </c>
      <c r="K183" s="17" t="s">
        <v>281</v>
      </c>
      <c r="L183" s="17" t="s">
        <v>143</v>
      </c>
      <c r="M183" s="17" t="s">
        <v>9</v>
      </c>
      <c r="N183" s="35" t="s">
        <v>244</v>
      </c>
      <c r="O183" s="43" t="s">
        <v>14</v>
      </c>
      <c r="P183" t="str">
        <f t="shared" si="13"/>
        <v>enero</v>
      </c>
      <c r="Q183" s="43" t="s">
        <v>99</v>
      </c>
      <c r="R183" s="51">
        <f t="shared" si="15"/>
        <v>11.1</v>
      </c>
      <c r="S183" s="17" t="s">
        <v>21</v>
      </c>
      <c r="T183" s="17" t="s">
        <v>144</v>
      </c>
      <c r="U183" s="18">
        <v>159415522</v>
      </c>
      <c r="V183" s="18">
        <v>159415522</v>
      </c>
      <c r="W183" s="18" t="s">
        <v>17</v>
      </c>
      <c r="X183" s="15" t="str">
        <f t="shared" si="14"/>
        <v>APROBADAS</v>
      </c>
      <c r="Y183" s="26" t="s">
        <v>1142</v>
      </c>
      <c r="Z183" s="26" t="s">
        <v>17</v>
      </c>
      <c r="AA183" s="26" t="s">
        <v>17</v>
      </c>
      <c r="AB183" s="27" t="s">
        <v>1128</v>
      </c>
      <c r="AC183" s="26" t="s">
        <v>17</v>
      </c>
      <c r="AD183" s="26" t="str">
        <f t="shared" si="16"/>
        <v>Pública clasificada</v>
      </c>
      <c r="AE183" s="26" t="e">
        <f t="shared" ca="1" si="12"/>
        <v>#NAME?</v>
      </c>
    </row>
    <row r="184" spans="8:31" ht="300" x14ac:dyDescent="0.25">
      <c r="H184" s="16" t="e">
        <f ca="1" xml:space="preserve"> _xll.EPMOlapMemberO("[CONTRATO].[PARENTH1].[C79292025]","","C79292025","","000;001")</f>
        <v>#NAME?</v>
      </c>
      <c r="I184" s="16" t="e">
        <f ca="1" xml:space="preserve"> _xll.EPMOlapMemberO("[AREA].[PARENTH1].[10000000025005]","","Gcia. Administración","","000;001")</f>
        <v>#NAME?</v>
      </c>
      <c r="J184" s="16" t="e">
        <f ca="1" xml:space="preserve"> _xll.EPMOlapMemberO("[RUBRO].[PARENTH1].[5118150001]","","TRAMITES Y LICENCIAS","","000;001")</f>
        <v>#NAME?</v>
      </c>
      <c r="K184" s="17" t="s">
        <v>282</v>
      </c>
      <c r="L184" s="17" t="s">
        <v>143</v>
      </c>
      <c r="M184" s="17" t="s">
        <v>9</v>
      </c>
      <c r="N184" s="35" t="s">
        <v>244</v>
      </c>
      <c r="O184" s="43" t="s">
        <v>14</v>
      </c>
      <c r="P184" t="str">
        <f t="shared" si="13"/>
        <v>enero</v>
      </c>
      <c r="Q184" s="43" t="s">
        <v>99</v>
      </c>
      <c r="R184" s="51">
        <f t="shared" si="15"/>
        <v>11.1</v>
      </c>
      <c r="S184" s="17" t="s">
        <v>21</v>
      </c>
      <c r="T184" s="17" t="s">
        <v>144</v>
      </c>
      <c r="U184" s="18">
        <v>206000000</v>
      </c>
      <c r="V184" s="18">
        <v>206000000</v>
      </c>
      <c r="W184" s="18" t="s">
        <v>17</v>
      </c>
      <c r="X184" s="15" t="str">
        <f t="shared" si="14"/>
        <v>APROBADAS</v>
      </c>
      <c r="Y184" s="26" t="s">
        <v>1142</v>
      </c>
      <c r="Z184" s="26" t="s">
        <v>17</v>
      </c>
      <c r="AA184" s="26" t="s">
        <v>17</v>
      </c>
      <c r="AB184" s="27" t="s">
        <v>1128</v>
      </c>
      <c r="AC184" s="26" t="s">
        <v>17</v>
      </c>
      <c r="AD184" s="26" t="str">
        <f t="shared" si="16"/>
        <v>Pública clasificada</v>
      </c>
      <c r="AE184" s="26" t="e">
        <f t="shared" ca="1" si="12"/>
        <v>#NAME?</v>
      </c>
    </row>
    <row r="185" spans="8:31" ht="300" x14ac:dyDescent="0.25">
      <c r="H185" s="16" t="e">
        <f ca="1" xml:space="preserve"> _xll.EPMOlapMemberO("[CONTRATO].[PARENTH1].[C79302025]","","C79302025","","000;001")</f>
        <v>#NAME?</v>
      </c>
      <c r="I185" s="16" t="e">
        <f ca="1" xml:space="preserve"> _xll.EPMOlapMemberO("[AREA].[PARENTH1].[10000000025005]","","Gcia. Administración","","000;001")</f>
        <v>#NAME?</v>
      </c>
      <c r="J185" s="16" t="e">
        <f ca="1" xml:space="preserve"> _xll.EPMOlapMemberO("[RUBRO].[PARENTH1].[5118150001]","","TRAMITES Y LICENCIAS","","000;001")</f>
        <v>#NAME?</v>
      </c>
      <c r="K185" s="17" t="s">
        <v>283</v>
      </c>
      <c r="L185" s="17" t="s">
        <v>143</v>
      </c>
      <c r="M185" s="17" t="s">
        <v>9</v>
      </c>
      <c r="N185" s="35" t="s">
        <v>244</v>
      </c>
      <c r="O185" s="43" t="s">
        <v>14</v>
      </c>
      <c r="P185" t="str">
        <f t="shared" si="13"/>
        <v>enero</v>
      </c>
      <c r="Q185" s="43" t="s">
        <v>99</v>
      </c>
      <c r="R185" s="51">
        <f t="shared" si="15"/>
        <v>11.1</v>
      </c>
      <c r="S185" s="17" t="s">
        <v>21</v>
      </c>
      <c r="T185" s="17" t="s">
        <v>144</v>
      </c>
      <c r="U185" s="18">
        <v>50000000</v>
      </c>
      <c r="V185" s="18">
        <v>50000000</v>
      </c>
      <c r="W185" s="18" t="s">
        <v>17</v>
      </c>
      <c r="X185" s="15" t="str">
        <f t="shared" si="14"/>
        <v>APROBADAS</v>
      </c>
      <c r="Y185" s="26" t="s">
        <v>1142</v>
      </c>
      <c r="Z185" s="26" t="s">
        <v>17</v>
      </c>
      <c r="AA185" s="26" t="s">
        <v>17</v>
      </c>
      <c r="AB185" s="27" t="s">
        <v>1128</v>
      </c>
      <c r="AC185" s="26" t="s">
        <v>17</v>
      </c>
      <c r="AD185" s="26" t="str">
        <f t="shared" si="16"/>
        <v>Pública clasificada</v>
      </c>
      <c r="AE185" s="26" t="e">
        <f t="shared" ca="1" si="12"/>
        <v>#NAME?</v>
      </c>
    </row>
    <row r="186" spans="8:31" ht="300" x14ac:dyDescent="0.25">
      <c r="H186" s="16" t="e">
        <f ca="1" xml:space="preserve"> _xll.EPMOlapMemberO("[CONTRATO].[PARENTH1].[C79312025]","","C79312025","","000;001")</f>
        <v>#NAME?</v>
      </c>
      <c r="I186" s="16" t="e">
        <f ca="1" xml:space="preserve"> _xll.EPMOlapMemberO("[AREA].[PARENTH1].[10000000025005]","","Gcia. Administración","","000;001")</f>
        <v>#NAME?</v>
      </c>
      <c r="J186" s="16" t="e">
        <f ca="1" xml:space="preserve"> _xll.EPMOlapMemberO("[RUBRO].[PARENTH1].[5118150001]","","TRAMITES Y LICENCIAS","","000;001")</f>
        <v>#NAME?</v>
      </c>
      <c r="K186" s="17" t="s">
        <v>284</v>
      </c>
      <c r="L186" s="17" t="s">
        <v>143</v>
      </c>
      <c r="M186" s="17" t="s">
        <v>9</v>
      </c>
      <c r="N186" s="35" t="s">
        <v>244</v>
      </c>
      <c r="O186" s="43" t="s">
        <v>14</v>
      </c>
      <c r="P186" t="str">
        <f t="shared" si="13"/>
        <v>enero</v>
      </c>
      <c r="Q186" s="43" t="s">
        <v>99</v>
      </c>
      <c r="R186" s="51">
        <f t="shared" si="15"/>
        <v>11.1</v>
      </c>
      <c r="S186" s="17" t="s">
        <v>21</v>
      </c>
      <c r="T186" s="17" t="s">
        <v>144</v>
      </c>
      <c r="U186" s="18">
        <v>35000000</v>
      </c>
      <c r="V186" s="18">
        <v>35000000</v>
      </c>
      <c r="W186" s="18" t="s">
        <v>17</v>
      </c>
      <c r="X186" s="15" t="str">
        <f t="shared" si="14"/>
        <v>APROBADAS</v>
      </c>
      <c r="Y186" s="26" t="s">
        <v>1142</v>
      </c>
      <c r="Z186" s="26" t="s">
        <v>17</v>
      </c>
      <c r="AA186" s="26" t="s">
        <v>17</v>
      </c>
      <c r="AB186" s="27" t="s">
        <v>1128</v>
      </c>
      <c r="AC186" s="26" t="s">
        <v>17</v>
      </c>
      <c r="AD186" s="26" t="str">
        <f t="shared" si="16"/>
        <v>Pública clasificada</v>
      </c>
      <c r="AE186" s="26" t="e">
        <f t="shared" ca="1" si="12"/>
        <v>#NAME?</v>
      </c>
    </row>
    <row r="187" spans="8:31" ht="300" x14ac:dyDescent="0.25">
      <c r="H187" s="16" t="e">
        <f ca="1" xml:space="preserve"> _xll.EPMOlapMemberO("[CONTRATO].[PARENTH1].[C79322025]","","C79322025","","000;001")</f>
        <v>#NAME?</v>
      </c>
      <c r="I187" s="16" t="e">
        <f ca="1" xml:space="preserve"> _xll.EPMOlapMemberO("[AREA].[PARENTH1].[10000000025005]","","Gcia. Administración","","000;001")</f>
        <v>#NAME?</v>
      </c>
      <c r="J187" s="16" t="e">
        <f ca="1" xml:space="preserve"> _xll.EPMOlapMemberO("[RUBRO].[PARENTH1].[5118150001]","","TRAMITES Y LICENCIAS","","000;001")</f>
        <v>#NAME?</v>
      </c>
      <c r="K187" s="17" t="s">
        <v>285</v>
      </c>
      <c r="L187" s="17" t="s">
        <v>143</v>
      </c>
      <c r="M187" s="17" t="s">
        <v>9</v>
      </c>
      <c r="N187" s="35" t="s">
        <v>244</v>
      </c>
      <c r="O187" s="43" t="s">
        <v>14</v>
      </c>
      <c r="P187" t="str">
        <f t="shared" si="13"/>
        <v>enero</v>
      </c>
      <c r="Q187" s="43" t="s">
        <v>99</v>
      </c>
      <c r="R187" s="51">
        <f t="shared" si="15"/>
        <v>11.1</v>
      </c>
      <c r="S187" s="17" t="s">
        <v>21</v>
      </c>
      <c r="T187" s="17" t="s">
        <v>144</v>
      </c>
      <c r="U187" s="18">
        <v>66000000</v>
      </c>
      <c r="V187" s="18">
        <v>66000000</v>
      </c>
      <c r="W187" s="18" t="s">
        <v>17</v>
      </c>
      <c r="X187" s="15" t="str">
        <f t="shared" si="14"/>
        <v>APROBADAS</v>
      </c>
      <c r="Y187" s="26" t="s">
        <v>1142</v>
      </c>
      <c r="Z187" s="26" t="s">
        <v>17</v>
      </c>
      <c r="AA187" s="26" t="s">
        <v>17</v>
      </c>
      <c r="AB187" s="27" t="s">
        <v>1128</v>
      </c>
      <c r="AC187" s="26" t="s">
        <v>17</v>
      </c>
      <c r="AD187" s="26" t="str">
        <f t="shared" si="16"/>
        <v>Pública clasificada</v>
      </c>
      <c r="AE187" s="26" t="e">
        <f t="shared" ca="1" si="12"/>
        <v>#NAME?</v>
      </c>
    </row>
    <row r="188" spans="8:31" ht="300" x14ac:dyDescent="0.25">
      <c r="H188" s="16" t="e">
        <f ca="1" xml:space="preserve"> _xll.EPMOlapMemberO("[CONTRATO].[PARENTH1].[C79332025]","","C79332025","","000;001")</f>
        <v>#NAME?</v>
      </c>
      <c r="I188" s="16" t="e">
        <f ca="1" xml:space="preserve"> _xll.EPMOlapMemberO("[AREA].[PARENTH1].[10000000025005]","","Gcia. Administración","","000;001")</f>
        <v>#NAME?</v>
      </c>
      <c r="J188" s="16" t="e">
        <f ca="1" xml:space="preserve"> _xll.EPMOlapMemberO("[RUBRO].[PARENTH1].[5118150001]","","TRAMITES Y LICENCIAS","","000;001")</f>
        <v>#NAME?</v>
      </c>
      <c r="K188" s="17" t="s">
        <v>286</v>
      </c>
      <c r="L188" s="17" t="s">
        <v>143</v>
      </c>
      <c r="M188" s="17" t="s">
        <v>9</v>
      </c>
      <c r="N188" s="35" t="s">
        <v>244</v>
      </c>
      <c r="O188" s="43" t="s">
        <v>14</v>
      </c>
      <c r="P188" t="str">
        <f t="shared" si="13"/>
        <v>enero</v>
      </c>
      <c r="Q188" s="43" t="s">
        <v>15</v>
      </c>
      <c r="R188" s="51">
        <f t="shared" si="15"/>
        <v>12.133333333333333</v>
      </c>
      <c r="S188" s="17" t="s">
        <v>21</v>
      </c>
      <c r="T188" s="17" t="s">
        <v>144</v>
      </c>
      <c r="U188" s="18">
        <v>250321800</v>
      </c>
      <c r="V188" s="18">
        <v>250321800</v>
      </c>
      <c r="W188" s="18" t="s">
        <v>17</v>
      </c>
      <c r="X188" s="15" t="str">
        <f t="shared" si="14"/>
        <v>APROBADAS</v>
      </c>
      <c r="Y188" s="26" t="s">
        <v>1142</v>
      </c>
      <c r="Z188" s="26" t="s">
        <v>17</v>
      </c>
      <c r="AA188" s="26" t="s">
        <v>17</v>
      </c>
      <c r="AB188" s="27" t="s">
        <v>1128</v>
      </c>
      <c r="AC188" s="26" t="s">
        <v>17</v>
      </c>
      <c r="AD188" s="26" t="str">
        <f t="shared" si="16"/>
        <v>Pública clasificada</v>
      </c>
      <c r="AE188" s="26" t="e">
        <f t="shared" ca="1" si="12"/>
        <v>#NAME?</v>
      </c>
    </row>
    <row r="189" spans="8:31" ht="300" x14ac:dyDescent="0.25">
      <c r="H189" s="16" t="e">
        <f ca="1" xml:space="preserve"> _xll.EPMOlapMemberO("[CONTRATO].[PARENTH1].[C79372025]","","C79372025","","000;001")</f>
        <v>#NAME?</v>
      </c>
      <c r="I189" s="16" t="e">
        <f ca="1" xml:space="preserve"> _xll.EPMOlapMemberO("[AREA].[PARENTH1].[10000000025005]","","Gcia. Administración","","000;001")</f>
        <v>#NAME?</v>
      </c>
      <c r="J189" s="16" t="e">
        <f ca="1" xml:space="preserve"> _xll.EPMOlapMemberO("[RUBRO].[PARENTH1].[5118150001]","","TRAMITES Y LICENCIAS","","000;001")</f>
        <v>#NAME?</v>
      </c>
      <c r="K189" s="17" t="s">
        <v>287</v>
      </c>
      <c r="L189" s="17" t="s">
        <v>143</v>
      </c>
      <c r="M189" s="17" t="s">
        <v>9</v>
      </c>
      <c r="N189" s="35" t="s">
        <v>244</v>
      </c>
      <c r="O189" s="43" t="s">
        <v>14</v>
      </c>
      <c r="P189" t="str">
        <f t="shared" si="13"/>
        <v>enero</v>
      </c>
      <c r="Q189" s="43" t="s">
        <v>15</v>
      </c>
      <c r="R189" s="51">
        <f t="shared" si="15"/>
        <v>12.133333333333333</v>
      </c>
      <c r="S189" s="17" t="s">
        <v>21</v>
      </c>
      <c r="T189" s="17" t="s">
        <v>144</v>
      </c>
      <c r="U189" s="18">
        <v>250322000</v>
      </c>
      <c r="V189" s="18">
        <v>250322000</v>
      </c>
      <c r="W189" s="18" t="s">
        <v>17</v>
      </c>
      <c r="X189" s="15" t="str">
        <f t="shared" si="14"/>
        <v>APROBADAS</v>
      </c>
      <c r="Y189" s="26" t="s">
        <v>1142</v>
      </c>
      <c r="Z189" s="26" t="s">
        <v>17</v>
      </c>
      <c r="AA189" s="26" t="s">
        <v>17</v>
      </c>
      <c r="AB189" s="27" t="s">
        <v>1128</v>
      </c>
      <c r="AC189" s="26" t="s">
        <v>17</v>
      </c>
      <c r="AD189" s="26" t="str">
        <f t="shared" si="16"/>
        <v>Pública clasificada</v>
      </c>
      <c r="AE189" s="26" t="e">
        <f t="shared" ca="1" si="12"/>
        <v>#NAME?</v>
      </c>
    </row>
    <row r="190" spans="8:31" ht="300" x14ac:dyDescent="0.25">
      <c r="H190" s="16" t="e">
        <f ca="1" xml:space="preserve"> _xll.EPMOlapMemberO("[CONTRATO].[PARENTH1].[C79392025]","","C79392025","","000;001")</f>
        <v>#NAME?</v>
      </c>
      <c r="I190" s="16" t="e">
        <f ca="1" xml:space="preserve"> _xll.EPMOlapMemberO("[AREA].[PARENTH1].[10000000025005]","","Gcia. Administración","","000;001")</f>
        <v>#NAME?</v>
      </c>
      <c r="J190" s="16" t="e">
        <f ca="1" xml:space="preserve"> _xll.EPMOlapMemberO("[RUBRO].[PARENTH1].[5118150001]","","TRAMITES Y LICENCIAS","","000;001")</f>
        <v>#NAME?</v>
      </c>
      <c r="K190" s="17" t="s">
        <v>288</v>
      </c>
      <c r="L190" s="17" t="s">
        <v>143</v>
      </c>
      <c r="M190" s="17" t="s">
        <v>9</v>
      </c>
      <c r="N190" s="35" t="s">
        <v>244</v>
      </c>
      <c r="O190" s="43" t="s">
        <v>14</v>
      </c>
      <c r="P190" t="str">
        <f t="shared" si="13"/>
        <v>enero</v>
      </c>
      <c r="Q190" s="43" t="s">
        <v>15</v>
      </c>
      <c r="R190" s="51">
        <f t="shared" si="15"/>
        <v>12.133333333333333</v>
      </c>
      <c r="S190" s="17" t="s">
        <v>21</v>
      </c>
      <c r="T190" s="17" t="s">
        <v>144</v>
      </c>
      <c r="U190" s="18">
        <v>200000000</v>
      </c>
      <c r="V190" s="18">
        <v>200000000</v>
      </c>
      <c r="W190" s="18" t="s">
        <v>17</v>
      </c>
      <c r="X190" s="15" t="str">
        <f t="shared" si="14"/>
        <v>APROBADAS</v>
      </c>
      <c r="Y190" s="26" t="s">
        <v>1142</v>
      </c>
      <c r="Z190" s="26" t="s">
        <v>17</v>
      </c>
      <c r="AA190" s="26" t="s">
        <v>17</v>
      </c>
      <c r="AB190" s="27" t="s">
        <v>1128</v>
      </c>
      <c r="AC190" s="26" t="s">
        <v>17</v>
      </c>
      <c r="AD190" s="26" t="str">
        <f t="shared" si="16"/>
        <v>Pública clasificada</v>
      </c>
      <c r="AE190" s="26" t="e">
        <f t="shared" ca="1" si="12"/>
        <v>#NAME?</v>
      </c>
    </row>
    <row r="191" spans="8:31" ht="300" x14ac:dyDescent="0.25">
      <c r="H191" s="16" t="e">
        <f ca="1" xml:space="preserve"> _xll.EPMOlapMemberO("[CONTRATO].[PARENTH1].[C79412025]","","C79412025","","000;001")</f>
        <v>#NAME?</v>
      </c>
      <c r="I191" s="16" t="e">
        <f ca="1" xml:space="preserve"> _xll.EPMOlapMemberO("[AREA].[PARENTH1].[10000000025005]","","Gcia. Administración","","000;001")</f>
        <v>#NAME?</v>
      </c>
      <c r="J191" s="16" t="e">
        <f ca="1" xml:space="preserve"> _xll.EPMOlapMemberO("[RUBRO].[PARENTH1].[5118150001]","","TRAMITES Y LICENCIAS","","000;001")</f>
        <v>#NAME?</v>
      </c>
      <c r="K191" s="17" t="s">
        <v>289</v>
      </c>
      <c r="L191" s="17" t="s">
        <v>143</v>
      </c>
      <c r="M191" s="17" t="s">
        <v>9</v>
      </c>
      <c r="N191" s="35" t="s">
        <v>244</v>
      </c>
      <c r="O191" s="43" t="s">
        <v>14</v>
      </c>
      <c r="P191" t="str">
        <f t="shared" si="13"/>
        <v>enero</v>
      </c>
      <c r="Q191" s="43" t="s">
        <v>15</v>
      </c>
      <c r="R191" s="51">
        <f t="shared" si="15"/>
        <v>12.133333333333333</v>
      </c>
      <c r="S191" s="17" t="s">
        <v>21</v>
      </c>
      <c r="T191" s="17" t="s">
        <v>144</v>
      </c>
      <c r="U191" s="18">
        <v>180000000</v>
      </c>
      <c r="V191" s="18">
        <v>180000000</v>
      </c>
      <c r="W191" s="18" t="s">
        <v>17</v>
      </c>
      <c r="X191" s="15" t="str">
        <f t="shared" si="14"/>
        <v>APROBADAS</v>
      </c>
      <c r="Y191" s="26" t="s">
        <v>1142</v>
      </c>
      <c r="Z191" s="26" t="s">
        <v>17</v>
      </c>
      <c r="AA191" s="26" t="s">
        <v>17</v>
      </c>
      <c r="AB191" s="27" t="s">
        <v>1128</v>
      </c>
      <c r="AC191" s="26" t="s">
        <v>17</v>
      </c>
      <c r="AD191" s="26" t="str">
        <f t="shared" si="16"/>
        <v>Pública clasificada</v>
      </c>
      <c r="AE191" s="26" t="e">
        <f t="shared" ca="1" si="12"/>
        <v>#NAME?</v>
      </c>
    </row>
    <row r="192" spans="8:31" ht="300" x14ac:dyDescent="0.25">
      <c r="H192" s="16" t="e">
        <f ca="1" xml:space="preserve"> _xll.EPMOlapMemberO("[CONTRATO].[PARENTH1].[C79422025]","","C79422025","","000;001")</f>
        <v>#NAME?</v>
      </c>
      <c r="I192" s="16" t="e">
        <f ca="1" xml:space="preserve"> _xll.EPMOlapMemberO("[AREA].[PARENTH1].[10000000025005]","","Gcia. Administración","","000;001")</f>
        <v>#NAME?</v>
      </c>
      <c r="J192" s="16" t="e">
        <f ca="1" xml:space="preserve"> _xll.EPMOlapMemberO("[RUBRO].[PARENTH1].[5118150001]","","TRAMITES Y LICENCIAS","","000;001")</f>
        <v>#NAME?</v>
      </c>
      <c r="K192" s="17" t="s">
        <v>290</v>
      </c>
      <c r="L192" s="17" t="s">
        <v>143</v>
      </c>
      <c r="M192" s="17" t="s">
        <v>9</v>
      </c>
      <c r="N192" s="35" t="s">
        <v>244</v>
      </c>
      <c r="O192" s="43" t="s">
        <v>14</v>
      </c>
      <c r="P192" t="str">
        <f t="shared" si="13"/>
        <v>enero</v>
      </c>
      <c r="Q192" s="43" t="s">
        <v>15</v>
      </c>
      <c r="R192" s="51">
        <f t="shared" si="15"/>
        <v>12.133333333333333</v>
      </c>
      <c r="S192" s="17" t="s">
        <v>21</v>
      </c>
      <c r="T192" s="17" t="s">
        <v>144</v>
      </c>
      <c r="U192" s="18">
        <v>166968500</v>
      </c>
      <c r="V192" s="18">
        <v>166968500</v>
      </c>
      <c r="W192" s="18" t="s">
        <v>17</v>
      </c>
      <c r="X192" s="15" t="str">
        <f t="shared" si="14"/>
        <v>APROBADAS</v>
      </c>
      <c r="Y192" s="26" t="s">
        <v>1142</v>
      </c>
      <c r="Z192" s="26" t="s">
        <v>17</v>
      </c>
      <c r="AA192" s="26" t="s">
        <v>17</v>
      </c>
      <c r="AB192" s="27" t="s">
        <v>1128</v>
      </c>
      <c r="AC192" s="26" t="s">
        <v>17</v>
      </c>
      <c r="AD192" s="26" t="str">
        <f t="shared" si="16"/>
        <v>Pública clasificada</v>
      </c>
      <c r="AE192" s="26" t="e">
        <f t="shared" ca="1" si="12"/>
        <v>#NAME?</v>
      </c>
    </row>
    <row r="193" spans="1:31" ht="300" x14ac:dyDescent="0.25">
      <c r="H193" s="16" t="e">
        <f ca="1" xml:space="preserve"> _xll.EPMOlapMemberO("[CONTRATO].[PARENTH1].[C79432025]","","C79432025","","000;001")</f>
        <v>#NAME?</v>
      </c>
      <c r="I193" s="16" t="e">
        <f ca="1" xml:space="preserve"> _xll.EPMOlapMemberO("[AREA].[PARENTH1].[10000000025005]","","Gcia. Administración","","000;001")</f>
        <v>#NAME?</v>
      </c>
      <c r="J193" s="16" t="e">
        <f ca="1" xml:space="preserve"> _xll.EPMOlapMemberO("[RUBRO].[PARENTH1].[5118150001]","","TRAMITES Y LICENCIAS","","000;001")</f>
        <v>#NAME?</v>
      </c>
      <c r="K193" s="17" t="s">
        <v>291</v>
      </c>
      <c r="L193" s="17" t="s">
        <v>143</v>
      </c>
      <c r="M193" s="17" t="s">
        <v>9</v>
      </c>
      <c r="N193" s="35" t="s">
        <v>244</v>
      </c>
      <c r="O193" s="43" t="s">
        <v>14</v>
      </c>
      <c r="P193" t="str">
        <f t="shared" si="13"/>
        <v>enero</v>
      </c>
      <c r="Q193" s="43" t="s">
        <v>15</v>
      </c>
      <c r="R193" s="51">
        <f t="shared" si="15"/>
        <v>12.133333333333333</v>
      </c>
      <c r="S193" s="17" t="s">
        <v>21</v>
      </c>
      <c r="T193" s="17" t="s">
        <v>144</v>
      </c>
      <c r="U193" s="18">
        <v>150000000</v>
      </c>
      <c r="V193" s="18">
        <v>150000000</v>
      </c>
      <c r="W193" s="18" t="s">
        <v>17</v>
      </c>
      <c r="X193" s="15" t="str">
        <f t="shared" si="14"/>
        <v>APROBADAS</v>
      </c>
      <c r="Y193" s="26" t="s">
        <v>1142</v>
      </c>
      <c r="Z193" s="26" t="s">
        <v>17</v>
      </c>
      <c r="AA193" s="26" t="s">
        <v>17</v>
      </c>
      <c r="AB193" s="27" t="s">
        <v>1128</v>
      </c>
      <c r="AC193" s="26" t="s">
        <v>17</v>
      </c>
      <c r="AD193" s="26" t="str">
        <f t="shared" si="16"/>
        <v>Pública clasificada</v>
      </c>
      <c r="AE193" s="26" t="e">
        <f t="shared" ca="1" si="12"/>
        <v>#NAME?</v>
      </c>
    </row>
    <row r="194" spans="1:31" ht="285" x14ac:dyDescent="0.25">
      <c r="H194" s="16" t="e">
        <f ca="1" xml:space="preserve"> _xll.EPMOlapMemberO("[CONTRATO].[PARENTH1].[C79442025]","","C79442025","","000;001")</f>
        <v>#NAME?</v>
      </c>
      <c r="I194" s="16" t="e">
        <f ca="1" xml:space="preserve"> _xll.EPMOlapMemberO("[AREA].[PARENTH1].[10000000025005]","","Gcia. Administración","","000;001")</f>
        <v>#NAME?</v>
      </c>
      <c r="J194" s="16" t="e">
        <f ca="1" xml:space="preserve"> _xll.EPMOlapMemberO("[RUBRO].[PARENTH1].[5118150001]","","TRAMITES Y LICENCIAS","","000;001")</f>
        <v>#NAME?</v>
      </c>
      <c r="K194" s="17" t="s">
        <v>292</v>
      </c>
      <c r="L194" s="17" t="s">
        <v>143</v>
      </c>
      <c r="M194" s="17" t="s">
        <v>9</v>
      </c>
      <c r="N194" s="35" t="s">
        <v>293</v>
      </c>
      <c r="O194" s="43" t="s">
        <v>14</v>
      </c>
      <c r="P194" t="str">
        <f t="shared" si="13"/>
        <v>enero</v>
      </c>
      <c r="Q194" s="43" t="s">
        <v>99</v>
      </c>
      <c r="R194" s="51">
        <f t="shared" si="15"/>
        <v>11.1</v>
      </c>
      <c r="S194" s="17" t="s">
        <v>21</v>
      </c>
      <c r="T194" s="17" t="s">
        <v>144</v>
      </c>
      <c r="U194" s="18">
        <v>88038176</v>
      </c>
      <c r="V194" s="18">
        <v>88038176</v>
      </c>
      <c r="W194" s="18" t="s">
        <v>17</v>
      </c>
      <c r="X194" s="15" t="str">
        <f t="shared" si="14"/>
        <v>APROBADAS</v>
      </c>
      <c r="Y194" s="26" t="s">
        <v>1142</v>
      </c>
      <c r="Z194" s="26" t="s">
        <v>17</v>
      </c>
      <c r="AA194" s="26" t="s">
        <v>17</v>
      </c>
      <c r="AB194" s="27" t="s">
        <v>1128</v>
      </c>
      <c r="AC194" s="26" t="s">
        <v>17</v>
      </c>
      <c r="AD194" s="26" t="str">
        <f t="shared" si="16"/>
        <v>Pública clasificada</v>
      </c>
      <c r="AE194" s="26" t="e">
        <f t="shared" ca="1" si="12"/>
        <v>#NAME?</v>
      </c>
    </row>
    <row r="195" spans="1:31" ht="285" x14ac:dyDescent="0.25">
      <c r="H195" s="16" t="e">
        <f ca="1" xml:space="preserve"> _xll.EPMOlapMemberO("[CONTRATO].[PARENTH1].[C80012025]","","C80012025","","000;001")</f>
        <v>#NAME?</v>
      </c>
      <c r="I195" s="16" t="e">
        <f ca="1" xml:space="preserve"> _xll.EPMOlapMemberO("[AREA].[PARENTH1].[10000000025005]","","Gcia. Administración","","000;001")</f>
        <v>#NAME?</v>
      </c>
      <c r="J195" s="16" t="e">
        <f ca="1" xml:space="preserve"> _xll.EPMOlapMemberO("[RUBRO].[PARENTH1].[5118150001]","","TRAMITES Y LICENCIAS","","000;001")</f>
        <v>#NAME?</v>
      </c>
      <c r="K195" s="17" t="s">
        <v>294</v>
      </c>
      <c r="L195" s="17" t="s">
        <v>143</v>
      </c>
      <c r="M195" s="17" t="s">
        <v>9</v>
      </c>
      <c r="N195" s="35" t="s">
        <v>293</v>
      </c>
      <c r="O195" s="43" t="s">
        <v>14</v>
      </c>
      <c r="P195" t="str">
        <f t="shared" si="13"/>
        <v>enero</v>
      </c>
      <c r="Q195" s="43" t="s">
        <v>15</v>
      </c>
      <c r="R195" s="51">
        <f t="shared" si="15"/>
        <v>12.133333333333333</v>
      </c>
      <c r="S195" s="17" t="s">
        <v>21</v>
      </c>
      <c r="T195" s="17" t="s">
        <v>144</v>
      </c>
      <c r="U195" s="18">
        <v>300000000</v>
      </c>
      <c r="V195" s="18">
        <v>300000000</v>
      </c>
      <c r="W195" s="18" t="s">
        <v>17</v>
      </c>
      <c r="X195" s="15" t="str">
        <f t="shared" si="14"/>
        <v>APROBADAS</v>
      </c>
      <c r="Y195" s="26" t="s">
        <v>1142</v>
      </c>
      <c r="Z195" s="26" t="s">
        <v>17</v>
      </c>
      <c r="AA195" s="26" t="s">
        <v>17</v>
      </c>
      <c r="AB195" s="27" t="s">
        <v>1128</v>
      </c>
      <c r="AC195" s="26" t="s">
        <v>17</v>
      </c>
      <c r="AD195" s="26" t="str">
        <f t="shared" si="16"/>
        <v>Pública clasificada</v>
      </c>
      <c r="AE195" s="26" t="e">
        <f t="shared" ca="1" si="12"/>
        <v>#NAME?</v>
      </c>
    </row>
    <row r="196" spans="1:31" ht="285" x14ac:dyDescent="0.25">
      <c r="H196" s="16" t="e">
        <f ca="1" xml:space="preserve"> _xll.EPMOlapMemberO("[CONTRATO].[PARENTH1].[C80022025]","","C80022025","","000;001")</f>
        <v>#NAME?</v>
      </c>
      <c r="I196" s="16" t="e">
        <f ca="1" xml:space="preserve"> _xll.EPMOlapMemberO("[AREA].[PARENTH1].[10000000025005]","","Gcia. Administración","","000;001")</f>
        <v>#NAME?</v>
      </c>
      <c r="J196" s="16" t="e">
        <f ca="1" xml:space="preserve"> _xll.EPMOlapMemberO("[RUBRO].[PARENTH1].[5118150001]","","TRAMITES Y LICENCIAS","","000;001")</f>
        <v>#NAME?</v>
      </c>
      <c r="K196" s="17" t="s">
        <v>295</v>
      </c>
      <c r="L196" s="17" t="s">
        <v>143</v>
      </c>
      <c r="M196" s="17" t="s">
        <v>9</v>
      </c>
      <c r="N196" s="35" t="s">
        <v>293</v>
      </c>
      <c r="O196" s="43" t="s">
        <v>14</v>
      </c>
      <c r="P196" t="str">
        <f t="shared" si="13"/>
        <v>enero</v>
      </c>
      <c r="Q196" s="43" t="s">
        <v>15</v>
      </c>
      <c r="R196" s="51">
        <f t="shared" si="15"/>
        <v>12.133333333333333</v>
      </c>
      <c r="S196" s="17" t="s">
        <v>21</v>
      </c>
      <c r="T196" s="17" t="s">
        <v>144</v>
      </c>
      <c r="U196" s="18">
        <v>150000000</v>
      </c>
      <c r="V196" s="18">
        <v>150000000</v>
      </c>
      <c r="W196" s="18" t="s">
        <v>17</v>
      </c>
      <c r="X196" s="15" t="str">
        <f t="shared" si="14"/>
        <v>APROBADAS</v>
      </c>
      <c r="Y196" s="26" t="s">
        <v>1142</v>
      </c>
      <c r="Z196" s="26" t="s">
        <v>17</v>
      </c>
      <c r="AA196" s="26" t="s">
        <v>17</v>
      </c>
      <c r="AB196" s="27" t="s">
        <v>1128</v>
      </c>
      <c r="AC196" s="26" t="s">
        <v>17</v>
      </c>
      <c r="AD196" s="26" t="str">
        <f t="shared" si="16"/>
        <v>Pública clasificada</v>
      </c>
      <c r="AE196" s="26" t="e">
        <f t="shared" ca="1" si="12"/>
        <v>#NAME?</v>
      </c>
    </row>
    <row r="197" spans="1:31" ht="285" x14ac:dyDescent="0.25">
      <c r="H197" s="16" t="e">
        <f ca="1" xml:space="preserve"> _xll.EPMOlapMemberO("[CONTRATO].[PARENTH1].[C80032025]","","C80032025","","000;001")</f>
        <v>#NAME?</v>
      </c>
      <c r="I197" s="16" t="e">
        <f ca="1" xml:space="preserve"> _xll.EPMOlapMemberO("[AREA].[PARENTH1].[10000000025005]","","Gcia. Administración","","000;001")</f>
        <v>#NAME?</v>
      </c>
      <c r="J197" s="16" t="e">
        <f ca="1" xml:space="preserve"> _xll.EPMOlapMemberO("[RUBRO].[PARENTH1].[5118150001]","","TRAMITES Y LICENCIAS","","000;001")</f>
        <v>#NAME?</v>
      </c>
      <c r="K197" s="17" t="s">
        <v>296</v>
      </c>
      <c r="L197" s="17" t="s">
        <v>143</v>
      </c>
      <c r="M197" s="17" t="s">
        <v>9</v>
      </c>
      <c r="N197" s="35" t="s">
        <v>293</v>
      </c>
      <c r="O197" s="43" t="s">
        <v>14</v>
      </c>
      <c r="P197" t="str">
        <f t="shared" si="13"/>
        <v>enero</v>
      </c>
      <c r="Q197" s="43" t="s">
        <v>99</v>
      </c>
      <c r="R197" s="51">
        <f t="shared" si="15"/>
        <v>11.1</v>
      </c>
      <c r="S197" s="17" t="s">
        <v>21</v>
      </c>
      <c r="T197" s="17" t="s">
        <v>144</v>
      </c>
      <c r="U197" s="18">
        <v>50000000</v>
      </c>
      <c r="V197" s="18">
        <v>50000000</v>
      </c>
      <c r="W197" s="18" t="s">
        <v>17</v>
      </c>
      <c r="X197" s="15" t="str">
        <f t="shared" si="14"/>
        <v>APROBADAS</v>
      </c>
      <c r="Y197" s="26" t="s">
        <v>1142</v>
      </c>
      <c r="Z197" s="26" t="s">
        <v>17</v>
      </c>
      <c r="AA197" s="26" t="s">
        <v>17</v>
      </c>
      <c r="AB197" s="27" t="s">
        <v>1128</v>
      </c>
      <c r="AC197" s="26" t="s">
        <v>17</v>
      </c>
      <c r="AD197" s="26" t="str">
        <f t="shared" si="16"/>
        <v>Pública clasificada</v>
      </c>
      <c r="AE197" s="26" t="e">
        <f t="shared" ca="1" si="12"/>
        <v>#NAME?</v>
      </c>
    </row>
    <row r="198" spans="1:31" ht="285" x14ac:dyDescent="0.25">
      <c r="H198" s="16" t="e">
        <f ca="1" xml:space="preserve"> _xll.EPMOlapMemberO("[CONTRATO].[PARENTH1].[C80042025]","","C80042025","","000;001")</f>
        <v>#NAME?</v>
      </c>
      <c r="I198" s="16" t="e">
        <f ca="1" xml:space="preserve"> _xll.EPMOlapMemberO("[AREA].[PARENTH1].[10000000025005]","","Gcia. Administración","","000;001")</f>
        <v>#NAME?</v>
      </c>
      <c r="J198" s="16" t="e">
        <f ca="1" xml:space="preserve"> _xll.EPMOlapMemberO("[RUBRO].[PARENTH1].[5118150001]","","TRAMITES Y LICENCIAS","","000;001")</f>
        <v>#NAME?</v>
      </c>
      <c r="K198" s="17" t="s">
        <v>297</v>
      </c>
      <c r="L198" s="17" t="s">
        <v>143</v>
      </c>
      <c r="M198" s="17" t="s">
        <v>9</v>
      </c>
      <c r="N198" s="35" t="s">
        <v>293</v>
      </c>
      <c r="O198" s="43" t="s">
        <v>155</v>
      </c>
      <c r="P198" t="str">
        <f t="shared" si="13"/>
        <v>enero</v>
      </c>
      <c r="Q198" s="43" t="s">
        <v>15</v>
      </c>
      <c r="R198" s="51">
        <f t="shared" si="15"/>
        <v>12.1</v>
      </c>
      <c r="S198" s="17" t="s">
        <v>21</v>
      </c>
      <c r="T198" s="17" t="s">
        <v>144</v>
      </c>
      <c r="U198" s="18">
        <v>227480000</v>
      </c>
      <c r="V198" s="18">
        <v>227480000</v>
      </c>
      <c r="W198" s="18" t="s">
        <v>17</v>
      </c>
      <c r="X198" s="15" t="str">
        <f t="shared" si="14"/>
        <v>APROBADAS</v>
      </c>
      <c r="Y198" s="26" t="s">
        <v>1142</v>
      </c>
      <c r="Z198" s="26" t="s">
        <v>17</v>
      </c>
      <c r="AA198" s="26" t="s">
        <v>17</v>
      </c>
      <c r="AB198" s="27" t="s">
        <v>1128</v>
      </c>
      <c r="AC198" s="26" t="s">
        <v>17</v>
      </c>
      <c r="AD198" s="26" t="str">
        <f t="shared" si="16"/>
        <v>Pública clasificada</v>
      </c>
      <c r="AE198" s="26" t="e">
        <f t="shared" ca="1" si="12"/>
        <v>#NAME?</v>
      </c>
    </row>
    <row r="199" spans="1:31" ht="285" x14ac:dyDescent="0.25">
      <c r="H199" s="16" t="e">
        <f ca="1" xml:space="preserve"> _xll.EPMOlapMemberO("[CONTRATO].[PARENTH1].[C80052025]","","C80052025","","000;001")</f>
        <v>#NAME?</v>
      </c>
      <c r="I199" s="16" t="e">
        <f ca="1" xml:space="preserve"> _xll.EPMOlapMemberO("[AREA].[PARENTH1].[10000000025005]","","Gcia. Administración","","000;001")</f>
        <v>#NAME?</v>
      </c>
      <c r="J199" s="16" t="e">
        <f ca="1" xml:space="preserve"> _xll.EPMOlapMemberO("[RUBRO].[PARENTH1].[5118150001]","","TRAMITES Y LICENCIAS","","000;001")</f>
        <v>#NAME?</v>
      </c>
      <c r="K199" s="17" t="s">
        <v>298</v>
      </c>
      <c r="L199" s="17" t="s">
        <v>143</v>
      </c>
      <c r="M199" s="17" t="s">
        <v>9</v>
      </c>
      <c r="N199" s="35" t="s">
        <v>293</v>
      </c>
      <c r="O199" s="43" t="s">
        <v>155</v>
      </c>
      <c r="P199" t="str">
        <f t="shared" si="13"/>
        <v>enero</v>
      </c>
      <c r="Q199" s="43" t="s">
        <v>15</v>
      </c>
      <c r="R199" s="51">
        <f t="shared" si="15"/>
        <v>12.1</v>
      </c>
      <c r="S199" s="17" t="s">
        <v>21</v>
      </c>
      <c r="T199" s="17" t="s">
        <v>144</v>
      </c>
      <c r="U199" s="18">
        <v>183920000</v>
      </c>
      <c r="V199" s="18">
        <v>183920000</v>
      </c>
      <c r="W199" s="18" t="s">
        <v>17</v>
      </c>
      <c r="X199" s="15" t="str">
        <f t="shared" si="14"/>
        <v>APROBADAS</v>
      </c>
      <c r="Y199" s="26" t="s">
        <v>1142</v>
      </c>
      <c r="Z199" s="26" t="s">
        <v>17</v>
      </c>
      <c r="AA199" s="26" t="s">
        <v>17</v>
      </c>
      <c r="AB199" s="27" t="s">
        <v>1128</v>
      </c>
      <c r="AC199" s="26" t="s">
        <v>17</v>
      </c>
      <c r="AD199" s="26" t="str">
        <f t="shared" si="16"/>
        <v>Pública clasificada</v>
      </c>
      <c r="AE199" s="26" t="e">
        <f t="shared" ca="1" si="12"/>
        <v>#NAME?</v>
      </c>
    </row>
    <row r="200" spans="1:31" s="21" customFormat="1" ht="285" x14ac:dyDescent="0.25">
      <c r="A200"/>
      <c r="B200"/>
      <c r="C200"/>
      <c r="D200"/>
      <c r="E200"/>
      <c r="F200"/>
      <c r="G200" s="20"/>
      <c r="H200" s="16" t="e">
        <f ca="1" xml:space="preserve"> _xll.EPMOlapMemberO("[CONTRATO].[PARENTH1].[C80062025]","","C80062025","","000;001")</f>
        <v>#NAME?</v>
      </c>
      <c r="I200" s="16" t="e">
        <f ca="1" xml:space="preserve"> _xll.EPMOlapMemberO("[AREA].[PARENTH1].[10000000025005]","","Gcia. Administración","","000;001")</f>
        <v>#NAME?</v>
      </c>
      <c r="J200" s="16" t="e">
        <f ca="1" xml:space="preserve"> _xll.EPMOlapMemberO("[RUBRO].[PARENTH1].[5118150001]","","TRAMITES Y LICENCIAS","","000;001")</f>
        <v>#NAME?</v>
      </c>
      <c r="K200" s="17" t="s">
        <v>299</v>
      </c>
      <c r="L200" s="17" t="s">
        <v>143</v>
      </c>
      <c r="M200" s="17" t="s">
        <v>9</v>
      </c>
      <c r="N200" s="35" t="s">
        <v>293</v>
      </c>
      <c r="O200" s="43" t="s">
        <v>155</v>
      </c>
      <c r="P200" t="str">
        <f t="shared" si="13"/>
        <v>enero</v>
      </c>
      <c r="Q200" s="43" t="s">
        <v>15</v>
      </c>
      <c r="R200" s="51">
        <f t="shared" si="15"/>
        <v>12.1</v>
      </c>
      <c r="S200" s="17" t="s">
        <v>21</v>
      </c>
      <c r="T200" s="17" t="s">
        <v>144</v>
      </c>
      <c r="U200" s="18">
        <v>97556250</v>
      </c>
      <c r="V200" s="18">
        <v>97556250</v>
      </c>
      <c r="W200" s="18" t="s">
        <v>17</v>
      </c>
      <c r="X200" s="15" t="str">
        <f t="shared" si="14"/>
        <v>APROBADAS</v>
      </c>
      <c r="Y200" s="26" t="s">
        <v>1142</v>
      </c>
      <c r="Z200" s="26" t="s">
        <v>17</v>
      </c>
      <c r="AA200" s="26" t="s">
        <v>17</v>
      </c>
      <c r="AB200" s="27" t="s">
        <v>1128</v>
      </c>
      <c r="AC200" s="26" t="s">
        <v>17</v>
      </c>
      <c r="AD200" s="26" t="str">
        <f t="shared" si="16"/>
        <v>Pública clasificada</v>
      </c>
      <c r="AE200" s="26" t="e">
        <f t="shared" ca="1" si="12"/>
        <v>#NAME?</v>
      </c>
    </row>
    <row r="201" spans="1:31" ht="285" x14ac:dyDescent="0.25">
      <c r="H201" s="16" t="e">
        <f ca="1" xml:space="preserve"> _xll.EPMOlapMemberO("[CONTRATO].[PARENTH1].[C80072025]","","C80072025","","000;001")</f>
        <v>#NAME?</v>
      </c>
      <c r="I201" s="16" t="e">
        <f ca="1" xml:space="preserve"> _xll.EPMOlapMemberO("[AREA].[PARENTH1].[10000000025005]","","Gcia. Administración","","000;001")</f>
        <v>#NAME?</v>
      </c>
      <c r="J201" s="16" t="e">
        <f ca="1" xml:space="preserve"> _xll.EPMOlapMemberO("[RUBRO].[PARENTH1].[5118150001]","","TRAMITES Y LICENCIAS","","000;001")</f>
        <v>#NAME?</v>
      </c>
      <c r="K201" s="17" t="s">
        <v>300</v>
      </c>
      <c r="L201" s="17" t="s">
        <v>143</v>
      </c>
      <c r="M201" s="17" t="s">
        <v>9</v>
      </c>
      <c r="N201" s="35" t="s">
        <v>293</v>
      </c>
      <c r="O201" s="43" t="s">
        <v>155</v>
      </c>
      <c r="P201" t="str">
        <f t="shared" si="13"/>
        <v>enero</v>
      </c>
      <c r="Q201" s="43" t="s">
        <v>15</v>
      </c>
      <c r="R201" s="51">
        <f t="shared" si="15"/>
        <v>12.1</v>
      </c>
      <c r="S201" s="17" t="s">
        <v>21</v>
      </c>
      <c r="T201" s="17" t="s">
        <v>144</v>
      </c>
      <c r="U201" s="18">
        <v>47200000</v>
      </c>
      <c r="V201" s="18">
        <v>47200000</v>
      </c>
      <c r="W201" s="18" t="s">
        <v>17</v>
      </c>
      <c r="X201" s="15" t="str">
        <f t="shared" si="14"/>
        <v>APROBADAS</v>
      </c>
      <c r="Y201" s="26" t="s">
        <v>1142</v>
      </c>
      <c r="Z201" s="26" t="s">
        <v>17</v>
      </c>
      <c r="AA201" s="26" t="s">
        <v>17</v>
      </c>
      <c r="AB201" s="27" t="s">
        <v>1128</v>
      </c>
      <c r="AC201" s="26" t="s">
        <v>17</v>
      </c>
      <c r="AD201" s="26" t="str">
        <f t="shared" si="16"/>
        <v>Pública clasificada</v>
      </c>
      <c r="AE201" s="26" t="e">
        <f t="shared" ca="1" si="12"/>
        <v>#NAME?</v>
      </c>
    </row>
    <row r="202" spans="1:31" ht="285" x14ac:dyDescent="0.25">
      <c r="H202" s="16" t="e">
        <f ca="1" xml:space="preserve"> _xll.EPMOlapMemberO("[CONTRATO].[PARENTH1].[C80092025]","","C80092025","","000;001")</f>
        <v>#NAME?</v>
      </c>
      <c r="I202" s="16" t="e">
        <f ca="1" xml:space="preserve"> _xll.EPMOlapMemberO("[AREA].[PARENTH1].[10000000025005]","","Gcia. Administración","","000;001")</f>
        <v>#NAME?</v>
      </c>
      <c r="J202" s="16" t="e">
        <f ca="1" xml:space="preserve"> _xll.EPMOlapMemberO("[RUBRO].[PARENTH1].[5118150001]","","TRAMITES Y LICENCIAS","","000;001")</f>
        <v>#NAME?</v>
      </c>
      <c r="K202" s="17" t="s">
        <v>301</v>
      </c>
      <c r="L202" s="17" t="s">
        <v>143</v>
      </c>
      <c r="M202" s="17" t="s">
        <v>9</v>
      </c>
      <c r="N202" s="35" t="s">
        <v>293</v>
      </c>
      <c r="O202" s="43" t="s">
        <v>155</v>
      </c>
      <c r="P202" t="str">
        <f t="shared" si="13"/>
        <v>enero</v>
      </c>
      <c r="Q202" s="43" t="s">
        <v>15</v>
      </c>
      <c r="R202" s="51">
        <f t="shared" si="15"/>
        <v>12.1</v>
      </c>
      <c r="S202" s="17" t="s">
        <v>21</v>
      </c>
      <c r="T202" s="17" t="s">
        <v>144</v>
      </c>
      <c r="U202" s="18">
        <v>75800450</v>
      </c>
      <c r="V202" s="18">
        <v>75800450</v>
      </c>
      <c r="W202" s="18" t="s">
        <v>17</v>
      </c>
      <c r="X202" s="15" t="str">
        <f t="shared" si="14"/>
        <v>APROBADAS</v>
      </c>
      <c r="Y202" s="26" t="s">
        <v>1142</v>
      </c>
      <c r="Z202" s="26" t="s">
        <v>17</v>
      </c>
      <c r="AA202" s="26" t="s">
        <v>17</v>
      </c>
      <c r="AB202" s="27" t="s">
        <v>1128</v>
      </c>
      <c r="AC202" s="26" t="s">
        <v>17</v>
      </c>
      <c r="AD202" s="26" t="str">
        <f t="shared" si="16"/>
        <v>Pública clasificada</v>
      </c>
      <c r="AE202" s="26" t="e">
        <f t="shared" ca="1" si="12"/>
        <v>#NAME?</v>
      </c>
    </row>
    <row r="203" spans="1:31" ht="285" x14ac:dyDescent="0.25">
      <c r="H203" s="16" t="e">
        <f ca="1" xml:space="preserve"> _xll.EPMOlapMemberO("[CONTRATO].[PARENTH1].[C80112025]","","C80112025","","000;001")</f>
        <v>#NAME?</v>
      </c>
      <c r="I203" s="16" t="e">
        <f ca="1" xml:space="preserve"> _xll.EPMOlapMemberO("[AREA].[PARENTH1].[10000000025005]","","Gcia. Administración","","000;001")</f>
        <v>#NAME?</v>
      </c>
      <c r="J203" s="16" t="e">
        <f ca="1" xml:space="preserve"> _xll.EPMOlapMemberO("[RUBRO].[PARENTH1].[5118150001]","","TRAMITES Y LICENCIAS","","000;001")</f>
        <v>#NAME?</v>
      </c>
      <c r="K203" s="17" t="s">
        <v>302</v>
      </c>
      <c r="L203" s="17" t="s">
        <v>143</v>
      </c>
      <c r="M203" s="17" t="s">
        <v>9</v>
      </c>
      <c r="N203" s="35" t="s">
        <v>293</v>
      </c>
      <c r="O203" s="43" t="s">
        <v>14</v>
      </c>
      <c r="P203" t="str">
        <f t="shared" si="13"/>
        <v>enero</v>
      </c>
      <c r="Q203" s="43" t="s">
        <v>15</v>
      </c>
      <c r="R203" s="51">
        <f t="shared" si="15"/>
        <v>12.133333333333333</v>
      </c>
      <c r="S203" s="17" t="s">
        <v>21</v>
      </c>
      <c r="T203" s="17" t="s">
        <v>144</v>
      </c>
      <c r="U203" s="18">
        <v>199791900</v>
      </c>
      <c r="V203" s="18">
        <v>199791900</v>
      </c>
      <c r="W203" s="18" t="s">
        <v>17</v>
      </c>
      <c r="X203" s="15" t="str">
        <f t="shared" si="14"/>
        <v>APROBADAS</v>
      </c>
      <c r="Y203" s="26" t="s">
        <v>1142</v>
      </c>
      <c r="Z203" s="26" t="s">
        <v>17</v>
      </c>
      <c r="AA203" s="26" t="s">
        <v>17</v>
      </c>
      <c r="AB203" s="27" t="s">
        <v>1128</v>
      </c>
      <c r="AC203" s="26" t="s">
        <v>17</v>
      </c>
      <c r="AD203" s="26" t="str">
        <f t="shared" si="16"/>
        <v>Pública clasificada</v>
      </c>
      <c r="AE203" s="26" t="e">
        <f t="shared" ca="1" si="12"/>
        <v>#NAME?</v>
      </c>
    </row>
    <row r="204" spans="1:31" ht="285" x14ac:dyDescent="0.25">
      <c r="H204" s="16" t="e">
        <f ca="1" xml:space="preserve"> _xll.EPMOlapMemberO("[CONTRATO].[PARENTH1].[C80122025]","","C80122025","","000;001")</f>
        <v>#NAME?</v>
      </c>
      <c r="I204" s="16" t="e">
        <f ca="1" xml:space="preserve"> _xll.EPMOlapMemberO("[AREA].[PARENTH1].[10000000025005]","","Gcia. Administración","","000;001")</f>
        <v>#NAME?</v>
      </c>
      <c r="J204" s="16" t="e">
        <f ca="1" xml:space="preserve"> _xll.EPMOlapMemberO("[RUBRO].[PARENTH1].[5118150001]","","TRAMITES Y LICENCIAS","","000;001")</f>
        <v>#NAME?</v>
      </c>
      <c r="K204" s="17" t="s">
        <v>303</v>
      </c>
      <c r="L204" s="17" t="s">
        <v>143</v>
      </c>
      <c r="M204" s="17" t="s">
        <v>9</v>
      </c>
      <c r="N204" s="35" t="s">
        <v>293</v>
      </c>
      <c r="O204" s="43" t="s">
        <v>14</v>
      </c>
      <c r="P204" t="str">
        <f t="shared" si="13"/>
        <v>enero</v>
      </c>
      <c r="Q204" s="43" t="s">
        <v>15</v>
      </c>
      <c r="R204" s="51">
        <f t="shared" si="15"/>
        <v>12.133333333333333</v>
      </c>
      <c r="S204" s="17" t="s">
        <v>21</v>
      </c>
      <c r="T204" s="17" t="s">
        <v>144</v>
      </c>
      <c r="U204" s="18">
        <v>80000000</v>
      </c>
      <c r="V204" s="18">
        <v>80000000</v>
      </c>
      <c r="W204" s="18" t="s">
        <v>17</v>
      </c>
      <c r="X204" s="15" t="str">
        <f t="shared" si="14"/>
        <v>APROBADAS</v>
      </c>
      <c r="Y204" s="26" t="s">
        <v>1142</v>
      </c>
      <c r="Z204" s="26" t="s">
        <v>17</v>
      </c>
      <c r="AA204" s="26" t="s">
        <v>17</v>
      </c>
      <c r="AB204" s="27" t="s">
        <v>1128</v>
      </c>
      <c r="AC204" s="26" t="s">
        <v>17</v>
      </c>
      <c r="AD204" s="26" t="str">
        <f t="shared" si="16"/>
        <v>Pública clasificada</v>
      </c>
      <c r="AE204" s="26" t="e">
        <f t="shared" ca="1" si="12"/>
        <v>#NAME?</v>
      </c>
    </row>
    <row r="205" spans="1:31" ht="285" x14ac:dyDescent="0.25">
      <c r="H205" s="16" t="e">
        <f ca="1" xml:space="preserve"> _xll.EPMOlapMemberO("[CONTRATO].[PARENTH1].[C80132025]","","C80132025","","000;001")</f>
        <v>#NAME?</v>
      </c>
      <c r="I205" s="16" t="e">
        <f ca="1" xml:space="preserve"> _xll.EPMOlapMemberO("[AREA].[PARENTH1].[10000000025005]","","Gcia. Administración","","000;001")</f>
        <v>#NAME?</v>
      </c>
      <c r="J205" s="16" t="e">
        <f ca="1" xml:space="preserve"> _xll.EPMOlapMemberO("[RUBRO].[PARENTH1].[5118150001]","","TRAMITES Y LICENCIAS","","000;001")</f>
        <v>#NAME?</v>
      </c>
      <c r="K205" s="17" t="s">
        <v>304</v>
      </c>
      <c r="L205" s="17" t="s">
        <v>143</v>
      </c>
      <c r="M205" s="17" t="s">
        <v>9</v>
      </c>
      <c r="N205" s="35" t="s">
        <v>293</v>
      </c>
      <c r="O205" s="43" t="s">
        <v>14</v>
      </c>
      <c r="P205" t="str">
        <f t="shared" si="13"/>
        <v>enero</v>
      </c>
      <c r="Q205" s="43" t="s">
        <v>15</v>
      </c>
      <c r="R205" s="51">
        <f t="shared" si="15"/>
        <v>12.133333333333333</v>
      </c>
      <c r="S205" s="17" t="s">
        <v>21</v>
      </c>
      <c r="T205" s="17" t="s">
        <v>144</v>
      </c>
      <c r="U205" s="18">
        <v>50000000</v>
      </c>
      <c r="V205" s="18">
        <v>50000000</v>
      </c>
      <c r="W205" s="18" t="s">
        <v>17</v>
      </c>
      <c r="X205" s="15" t="str">
        <f t="shared" si="14"/>
        <v>APROBADAS</v>
      </c>
      <c r="Y205" s="26" t="s">
        <v>1142</v>
      </c>
      <c r="Z205" s="26" t="s">
        <v>17</v>
      </c>
      <c r="AA205" s="26" t="s">
        <v>17</v>
      </c>
      <c r="AB205" s="27" t="s">
        <v>1128</v>
      </c>
      <c r="AC205" s="26" t="s">
        <v>17</v>
      </c>
      <c r="AD205" s="26" t="str">
        <f t="shared" si="16"/>
        <v>Pública clasificada</v>
      </c>
      <c r="AE205" s="26" t="e">
        <f t="shared" ca="1" si="12"/>
        <v>#NAME?</v>
      </c>
    </row>
    <row r="206" spans="1:31" ht="285" x14ac:dyDescent="0.25">
      <c r="H206" s="16" t="e">
        <f ca="1" xml:space="preserve"> _xll.EPMOlapMemberO("[CONTRATO].[PARENTH1].[C80142025]","","C80142025","","000;001")</f>
        <v>#NAME?</v>
      </c>
      <c r="I206" s="16" t="e">
        <f ca="1" xml:space="preserve"> _xll.EPMOlapMemberO("[AREA].[PARENTH1].[10000000025005]","","Gcia. Administración","","000;001")</f>
        <v>#NAME?</v>
      </c>
      <c r="J206" s="16" t="e">
        <f ca="1" xml:space="preserve"> _xll.EPMOlapMemberO("[RUBRO].[PARENTH1].[5118150001]","","TRAMITES Y LICENCIAS","","000;001")</f>
        <v>#NAME?</v>
      </c>
      <c r="K206" s="17" t="s">
        <v>305</v>
      </c>
      <c r="L206" s="17" t="s">
        <v>143</v>
      </c>
      <c r="M206" s="17" t="s">
        <v>9</v>
      </c>
      <c r="N206" s="35" t="s">
        <v>293</v>
      </c>
      <c r="O206" s="43" t="s">
        <v>14</v>
      </c>
      <c r="P206" t="str">
        <f t="shared" si="13"/>
        <v>enero</v>
      </c>
      <c r="Q206" s="43" t="s">
        <v>15</v>
      </c>
      <c r="R206" s="51">
        <f t="shared" si="15"/>
        <v>12.133333333333333</v>
      </c>
      <c r="S206" s="17" t="s">
        <v>21</v>
      </c>
      <c r="T206" s="17" t="s">
        <v>144</v>
      </c>
      <c r="U206" s="18">
        <v>595000000</v>
      </c>
      <c r="V206" s="18">
        <v>595000000</v>
      </c>
      <c r="W206" s="18" t="s">
        <v>17</v>
      </c>
      <c r="X206" s="15" t="str">
        <f t="shared" si="14"/>
        <v>APROBADAS</v>
      </c>
      <c r="Y206" s="26" t="s">
        <v>1142</v>
      </c>
      <c r="Z206" s="26" t="s">
        <v>17</v>
      </c>
      <c r="AA206" s="26" t="s">
        <v>17</v>
      </c>
      <c r="AB206" s="27" t="s">
        <v>1128</v>
      </c>
      <c r="AC206" s="26" t="s">
        <v>17</v>
      </c>
      <c r="AD206" s="26" t="str">
        <f t="shared" si="16"/>
        <v>Pública clasificada</v>
      </c>
      <c r="AE206" s="26" t="e">
        <f t="shared" ca="1" si="12"/>
        <v>#NAME?</v>
      </c>
    </row>
    <row r="207" spans="1:31" ht="285" x14ac:dyDescent="0.25">
      <c r="H207" s="16" t="e">
        <f ca="1" xml:space="preserve"> _xll.EPMOlapMemberO("[CONTRATO].[PARENTH1].[C80152025]","","C80152025","","000;001")</f>
        <v>#NAME?</v>
      </c>
      <c r="I207" s="16" t="e">
        <f ca="1" xml:space="preserve"> _xll.EPMOlapMemberO("[AREA].[PARENTH1].[10000000025005]","","Gcia. Administración","","000;001")</f>
        <v>#NAME?</v>
      </c>
      <c r="J207" s="16" t="e">
        <f ca="1" xml:space="preserve"> _xll.EPMOlapMemberO("[RUBRO].[PARENTH1].[5118150001]","","TRAMITES Y LICENCIAS","","000;001")</f>
        <v>#NAME?</v>
      </c>
      <c r="K207" s="17" t="s">
        <v>306</v>
      </c>
      <c r="L207" s="17" t="s">
        <v>143</v>
      </c>
      <c r="M207" s="17" t="s">
        <v>9</v>
      </c>
      <c r="N207" s="35" t="s">
        <v>293</v>
      </c>
      <c r="O207" s="43" t="s">
        <v>14</v>
      </c>
      <c r="P207" t="str">
        <f t="shared" si="13"/>
        <v>enero</v>
      </c>
      <c r="Q207" s="43" t="s">
        <v>15</v>
      </c>
      <c r="R207" s="51">
        <f t="shared" si="15"/>
        <v>12.133333333333333</v>
      </c>
      <c r="S207" s="17" t="s">
        <v>21</v>
      </c>
      <c r="T207" s="17" t="s">
        <v>144</v>
      </c>
      <c r="U207" s="18">
        <v>100000000</v>
      </c>
      <c r="V207" s="18">
        <v>100000000</v>
      </c>
      <c r="W207" s="18" t="s">
        <v>17</v>
      </c>
      <c r="X207" s="15" t="str">
        <f t="shared" si="14"/>
        <v>APROBADAS</v>
      </c>
      <c r="Y207" s="26" t="s">
        <v>1142</v>
      </c>
      <c r="Z207" s="26" t="s">
        <v>17</v>
      </c>
      <c r="AA207" s="26" t="s">
        <v>17</v>
      </c>
      <c r="AB207" s="27" t="s">
        <v>1128</v>
      </c>
      <c r="AC207" s="26" t="s">
        <v>17</v>
      </c>
      <c r="AD207" s="26" t="str">
        <f t="shared" si="16"/>
        <v>Pública clasificada</v>
      </c>
      <c r="AE207" s="26" t="e">
        <f t="shared" ca="1" si="12"/>
        <v>#NAME?</v>
      </c>
    </row>
    <row r="208" spans="1:31" ht="285" x14ac:dyDescent="0.25">
      <c r="H208" s="16" t="e">
        <f ca="1" xml:space="preserve"> _xll.EPMOlapMemberO("[CONTRATO].[PARENTH1].[C80162025]","","C80162025","","000;001")</f>
        <v>#NAME?</v>
      </c>
      <c r="I208" s="16" t="e">
        <f ca="1" xml:space="preserve"> _xll.EPMOlapMemberO("[AREA].[PARENTH1].[10000000025005]","","Gcia. Administración","","000;001")</f>
        <v>#NAME?</v>
      </c>
      <c r="J208" s="16" t="e">
        <f ca="1" xml:space="preserve"> _xll.EPMOlapMemberO("[RUBRO].[PARENTH1].[5118150001]","","TRAMITES Y LICENCIAS","","000;001")</f>
        <v>#NAME?</v>
      </c>
      <c r="K208" s="17" t="s">
        <v>307</v>
      </c>
      <c r="L208" s="17" t="s">
        <v>143</v>
      </c>
      <c r="M208" s="17" t="s">
        <v>9</v>
      </c>
      <c r="N208" s="35" t="s">
        <v>293</v>
      </c>
      <c r="O208" s="43" t="s">
        <v>14</v>
      </c>
      <c r="P208" t="str">
        <f t="shared" si="13"/>
        <v>enero</v>
      </c>
      <c r="Q208" s="43" t="s">
        <v>15</v>
      </c>
      <c r="R208" s="51">
        <f t="shared" si="15"/>
        <v>12.133333333333333</v>
      </c>
      <c r="S208" s="17" t="s">
        <v>21</v>
      </c>
      <c r="T208" s="17" t="s">
        <v>144</v>
      </c>
      <c r="U208" s="18">
        <v>117870160</v>
      </c>
      <c r="V208" s="18">
        <v>117870160</v>
      </c>
      <c r="W208" s="18" t="s">
        <v>17</v>
      </c>
      <c r="X208" s="15" t="str">
        <f t="shared" si="14"/>
        <v>APROBADAS</v>
      </c>
      <c r="Y208" s="26" t="s">
        <v>1142</v>
      </c>
      <c r="Z208" s="26" t="s">
        <v>17</v>
      </c>
      <c r="AA208" s="26" t="s">
        <v>17</v>
      </c>
      <c r="AB208" s="27" t="s">
        <v>1128</v>
      </c>
      <c r="AC208" s="26" t="s">
        <v>17</v>
      </c>
      <c r="AD208" s="26" t="str">
        <f t="shared" si="16"/>
        <v>Pública clasificada</v>
      </c>
      <c r="AE208" s="26" t="e">
        <f t="shared" ca="1" si="12"/>
        <v>#NAME?</v>
      </c>
    </row>
    <row r="209" spans="8:31" ht="285" x14ac:dyDescent="0.25">
      <c r="H209" s="16" t="e">
        <f ca="1" xml:space="preserve"> _xll.EPMOlapMemberO("[CONTRATO].[PARENTH1].[C80172025]","","C80172025","","000;001")</f>
        <v>#NAME?</v>
      </c>
      <c r="I209" s="16" t="e">
        <f ca="1" xml:space="preserve"> _xll.EPMOlapMemberO("[AREA].[PARENTH1].[10000000025005]","","Gcia. Administración","","000;001")</f>
        <v>#NAME?</v>
      </c>
      <c r="J209" s="16" t="e">
        <f ca="1" xml:space="preserve"> _xll.EPMOlapMemberO("[RUBRO].[PARENTH1].[5118150001]","","TRAMITES Y LICENCIAS","","000;001")</f>
        <v>#NAME?</v>
      </c>
      <c r="K209" s="17" t="s">
        <v>308</v>
      </c>
      <c r="L209" s="17" t="s">
        <v>143</v>
      </c>
      <c r="M209" s="17" t="s">
        <v>9</v>
      </c>
      <c r="N209" s="35" t="s">
        <v>293</v>
      </c>
      <c r="O209" s="43" t="s">
        <v>14</v>
      </c>
      <c r="P209" t="str">
        <f t="shared" si="13"/>
        <v>enero</v>
      </c>
      <c r="Q209" s="43" t="s">
        <v>15</v>
      </c>
      <c r="R209" s="51">
        <f t="shared" si="15"/>
        <v>12.133333333333333</v>
      </c>
      <c r="S209" s="17" t="s">
        <v>21</v>
      </c>
      <c r="T209" s="17" t="s">
        <v>144</v>
      </c>
      <c r="U209" s="18">
        <v>590000000</v>
      </c>
      <c r="V209" s="18">
        <v>590000000</v>
      </c>
      <c r="W209" s="18" t="s">
        <v>17</v>
      </c>
      <c r="X209" s="15" t="str">
        <f t="shared" si="14"/>
        <v>APROBADAS</v>
      </c>
      <c r="Y209" s="26" t="s">
        <v>1142</v>
      </c>
      <c r="Z209" s="26" t="s">
        <v>17</v>
      </c>
      <c r="AA209" s="26" t="s">
        <v>17</v>
      </c>
      <c r="AB209" s="27" t="s">
        <v>1128</v>
      </c>
      <c r="AC209" s="26" t="s">
        <v>17</v>
      </c>
      <c r="AD209" s="26" t="str">
        <f t="shared" si="16"/>
        <v>Pública clasificada</v>
      </c>
      <c r="AE209" s="26" t="e">
        <f t="shared" ca="1" si="12"/>
        <v>#NAME?</v>
      </c>
    </row>
    <row r="210" spans="8:31" ht="285" x14ac:dyDescent="0.25">
      <c r="H210" s="16" t="e">
        <f ca="1" xml:space="preserve"> _xll.EPMOlapMemberO("[CONTRATO].[PARENTH1].[C80182025]","","C80182025","","000;001")</f>
        <v>#NAME?</v>
      </c>
      <c r="I210" s="16" t="e">
        <f ca="1" xml:space="preserve"> _xll.EPMOlapMemberO("[AREA].[PARENTH1].[10000000025005]","","Gcia. Administración","","000;001")</f>
        <v>#NAME?</v>
      </c>
      <c r="J210" s="16" t="e">
        <f ca="1" xml:space="preserve"> _xll.EPMOlapMemberO("[RUBRO].[PARENTH1].[5118150001]","","TRAMITES Y LICENCIAS","","000;001")</f>
        <v>#NAME?</v>
      </c>
      <c r="K210" s="17" t="s">
        <v>309</v>
      </c>
      <c r="L210" s="17" t="s">
        <v>143</v>
      </c>
      <c r="M210" s="17" t="s">
        <v>9</v>
      </c>
      <c r="N210" s="35" t="s">
        <v>293</v>
      </c>
      <c r="O210" s="43" t="s">
        <v>14</v>
      </c>
      <c r="P210" t="str">
        <f t="shared" si="13"/>
        <v>enero</v>
      </c>
      <c r="Q210" s="43" t="s">
        <v>15</v>
      </c>
      <c r="R210" s="51">
        <f t="shared" si="15"/>
        <v>12.133333333333333</v>
      </c>
      <c r="S210" s="17" t="s">
        <v>21</v>
      </c>
      <c r="T210" s="17" t="s">
        <v>144</v>
      </c>
      <c r="U210" s="18">
        <v>40000000</v>
      </c>
      <c r="V210" s="18">
        <v>40000000</v>
      </c>
      <c r="W210" s="18" t="s">
        <v>17</v>
      </c>
      <c r="X210" s="15" t="str">
        <f t="shared" si="14"/>
        <v>APROBADAS</v>
      </c>
      <c r="Y210" s="26" t="s">
        <v>1142</v>
      </c>
      <c r="Z210" s="26" t="s">
        <v>17</v>
      </c>
      <c r="AA210" s="26" t="s">
        <v>17</v>
      </c>
      <c r="AB210" s="27" t="s">
        <v>1128</v>
      </c>
      <c r="AC210" s="26" t="s">
        <v>17</v>
      </c>
      <c r="AD210" s="26" t="str">
        <f t="shared" si="16"/>
        <v>Pública clasificada</v>
      </c>
      <c r="AE210" s="26" t="e">
        <f t="shared" ca="1" si="12"/>
        <v>#NAME?</v>
      </c>
    </row>
    <row r="211" spans="8:31" ht="285" x14ac:dyDescent="0.25">
      <c r="H211" s="16" t="e">
        <f ca="1" xml:space="preserve"> _xll.EPMOlapMemberO("[CONTRATO].[PARENTH1].[C80192025]","","C80192025","","000;001")</f>
        <v>#NAME?</v>
      </c>
      <c r="I211" s="16" t="e">
        <f ca="1" xml:space="preserve"> _xll.EPMOlapMemberO("[AREA].[PARENTH1].[10000000025005]","","Gcia. Administración","","000;001")</f>
        <v>#NAME?</v>
      </c>
      <c r="J211" s="16" t="e">
        <f ca="1" xml:space="preserve"> _xll.EPMOlapMemberO("[RUBRO].[PARENTH1].[5118150001]","","TRAMITES Y LICENCIAS","","000;001")</f>
        <v>#NAME?</v>
      </c>
      <c r="K211" s="17" t="s">
        <v>310</v>
      </c>
      <c r="L211" s="17" t="s">
        <v>143</v>
      </c>
      <c r="M211" s="17" t="s">
        <v>9</v>
      </c>
      <c r="N211" s="35" t="s">
        <v>293</v>
      </c>
      <c r="O211" s="43" t="s">
        <v>14</v>
      </c>
      <c r="P211" t="str">
        <f t="shared" si="13"/>
        <v>enero</v>
      </c>
      <c r="Q211" s="43" t="s">
        <v>15</v>
      </c>
      <c r="R211" s="51">
        <f t="shared" si="15"/>
        <v>12.133333333333333</v>
      </c>
      <c r="S211" s="17" t="s">
        <v>21</v>
      </c>
      <c r="T211" s="17" t="s">
        <v>144</v>
      </c>
      <c r="U211" s="18">
        <v>520000000</v>
      </c>
      <c r="V211" s="18">
        <v>520000000</v>
      </c>
      <c r="W211" s="18" t="s">
        <v>17</v>
      </c>
      <c r="X211" s="15" t="str">
        <f t="shared" si="14"/>
        <v>APROBADAS</v>
      </c>
      <c r="Y211" s="26" t="s">
        <v>1142</v>
      </c>
      <c r="Z211" s="26" t="s">
        <v>17</v>
      </c>
      <c r="AA211" s="26" t="s">
        <v>17</v>
      </c>
      <c r="AB211" s="27" t="s">
        <v>1128</v>
      </c>
      <c r="AC211" s="26" t="s">
        <v>17</v>
      </c>
      <c r="AD211" s="26" t="str">
        <f t="shared" si="16"/>
        <v>Pública clasificada</v>
      </c>
      <c r="AE211" s="26" t="e">
        <f t="shared" ca="1" si="12"/>
        <v>#NAME?</v>
      </c>
    </row>
    <row r="212" spans="8:31" ht="285" x14ac:dyDescent="0.25">
      <c r="H212" s="16" t="e">
        <f ca="1" xml:space="preserve"> _xll.EPMOlapMemberO("[CONTRATO].[PARENTH1].[C80202025]","","C80202025","","000;001")</f>
        <v>#NAME?</v>
      </c>
      <c r="I212" s="16" t="e">
        <f ca="1" xml:space="preserve"> _xll.EPMOlapMemberO("[AREA].[PARENTH1].[10000000025005]","","Gcia. Administración","","000;001")</f>
        <v>#NAME?</v>
      </c>
      <c r="J212" s="16" t="e">
        <f ca="1" xml:space="preserve"> _xll.EPMOlapMemberO("[RUBRO].[PARENTH1].[5118150001]","","TRAMITES Y LICENCIAS","","000;001")</f>
        <v>#NAME?</v>
      </c>
      <c r="K212" s="17" t="s">
        <v>311</v>
      </c>
      <c r="L212" s="17" t="s">
        <v>143</v>
      </c>
      <c r="M212" s="17" t="s">
        <v>9</v>
      </c>
      <c r="N212" s="35" t="s">
        <v>293</v>
      </c>
      <c r="O212" s="43" t="s">
        <v>14</v>
      </c>
      <c r="P212" t="str">
        <f t="shared" si="13"/>
        <v>enero</v>
      </c>
      <c r="Q212" s="43" t="s">
        <v>15</v>
      </c>
      <c r="R212" s="51">
        <f t="shared" si="15"/>
        <v>12.133333333333333</v>
      </c>
      <c r="S212" s="17" t="s">
        <v>21</v>
      </c>
      <c r="T212" s="17" t="s">
        <v>144</v>
      </c>
      <c r="U212" s="18">
        <v>80000000</v>
      </c>
      <c r="V212" s="18">
        <v>80000000</v>
      </c>
      <c r="W212" s="18" t="s">
        <v>17</v>
      </c>
      <c r="X212" s="15" t="str">
        <f t="shared" si="14"/>
        <v>APROBADAS</v>
      </c>
      <c r="Y212" s="26" t="s">
        <v>1142</v>
      </c>
      <c r="Z212" s="26" t="s">
        <v>17</v>
      </c>
      <c r="AA212" s="26" t="s">
        <v>17</v>
      </c>
      <c r="AB212" s="27" t="s">
        <v>1128</v>
      </c>
      <c r="AC212" s="26" t="s">
        <v>17</v>
      </c>
      <c r="AD212" s="26" t="str">
        <f t="shared" si="16"/>
        <v>Pública clasificada</v>
      </c>
      <c r="AE212" s="26" t="e">
        <f t="shared" ca="1" si="12"/>
        <v>#NAME?</v>
      </c>
    </row>
    <row r="213" spans="8:31" ht="285" x14ac:dyDescent="0.25">
      <c r="H213" s="16" t="e">
        <f ca="1" xml:space="preserve"> _xll.EPMOlapMemberO("[CONTRATO].[PARENTH1].[C80212025]","","C80212025","","000;001")</f>
        <v>#NAME?</v>
      </c>
      <c r="I213" s="16" t="e">
        <f ca="1" xml:space="preserve"> _xll.EPMOlapMemberO("[AREA].[PARENTH1].[10000000025005]","","Gcia. Administración","","000;001")</f>
        <v>#NAME?</v>
      </c>
      <c r="J213" s="16" t="e">
        <f ca="1" xml:space="preserve"> _xll.EPMOlapMemberO("[RUBRO].[PARENTH1].[5118150001]","","TRAMITES Y LICENCIAS","","000;001")</f>
        <v>#NAME?</v>
      </c>
      <c r="K213" s="17" t="s">
        <v>312</v>
      </c>
      <c r="L213" s="17" t="s">
        <v>143</v>
      </c>
      <c r="M213" s="17" t="s">
        <v>9</v>
      </c>
      <c r="N213" s="35" t="s">
        <v>293</v>
      </c>
      <c r="O213" s="43" t="s">
        <v>14</v>
      </c>
      <c r="P213" t="str">
        <f t="shared" si="13"/>
        <v>enero</v>
      </c>
      <c r="Q213" s="43" t="s">
        <v>15</v>
      </c>
      <c r="R213" s="51">
        <f t="shared" si="15"/>
        <v>12.133333333333333</v>
      </c>
      <c r="S213" s="17" t="s">
        <v>21</v>
      </c>
      <c r="T213" s="17" t="s">
        <v>144</v>
      </c>
      <c r="U213" s="18">
        <v>45000000</v>
      </c>
      <c r="V213" s="18">
        <v>45000000</v>
      </c>
      <c r="W213" s="18" t="s">
        <v>17</v>
      </c>
      <c r="X213" s="15" t="str">
        <f t="shared" si="14"/>
        <v>APROBADAS</v>
      </c>
      <c r="Y213" s="26" t="s">
        <v>1142</v>
      </c>
      <c r="Z213" s="26" t="s">
        <v>17</v>
      </c>
      <c r="AA213" s="26" t="s">
        <v>17</v>
      </c>
      <c r="AB213" s="27" t="s">
        <v>1128</v>
      </c>
      <c r="AC213" s="26" t="s">
        <v>17</v>
      </c>
      <c r="AD213" s="26" t="str">
        <f t="shared" si="16"/>
        <v>Pública clasificada</v>
      </c>
      <c r="AE213" s="26" t="e">
        <f t="shared" ca="1" si="12"/>
        <v>#NAME?</v>
      </c>
    </row>
    <row r="214" spans="8:31" ht="285" x14ac:dyDescent="0.25">
      <c r="H214" s="16" t="e">
        <f ca="1" xml:space="preserve"> _xll.EPMOlapMemberO("[CONTRATO].[PARENTH1].[C80222025]","","C80222025","","000;001")</f>
        <v>#NAME?</v>
      </c>
      <c r="I214" s="16" t="e">
        <f ca="1" xml:space="preserve"> _xll.EPMOlapMemberO("[AREA].[PARENTH1].[10000000025005]","","Gcia. Administración","","000;001")</f>
        <v>#NAME?</v>
      </c>
      <c r="J214" s="16" t="e">
        <f ca="1" xml:space="preserve"> _xll.EPMOlapMemberO("[RUBRO].[PARENTH1].[5118150001]","","TRAMITES Y LICENCIAS","","000;001")</f>
        <v>#NAME?</v>
      </c>
      <c r="K214" s="17" t="s">
        <v>313</v>
      </c>
      <c r="L214" s="17" t="s">
        <v>143</v>
      </c>
      <c r="M214" s="17" t="s">
        <v>9</v>
      </c>
      <c r="N214" s="35" t="s">
        <v>293</v>
      </c>
      <c r="O214" s="43" t="s">
        <v>14</v>
      </c>
      <c r="P214" t="str">
        <f t="shared" si="13"/>
        <v>enero</v>
      </c>
      <c r="Q214" s="43" t="s">
        <v>15</v>
      </c>
      <c r="R214" s="51">
        <f t="shared" si="15"/>
        <v>12.133333333333333</v>
      </c>
      <c r="S214" s="17" t="s">
        <v>21</v>
      </c>
      <c r="T214" s="17" t="s">
        <v>144</v>
      </c>
      <c r="U214" s="18">
        <v>350000000</v>
      </c>
      <c r="V214" s="18">
        <v>350000000</v>
      </c>
      <c r="W214" s="18" t="s">
        <v>17</v>
      </c>
      <c r="X214" s="15" t="str">
        <f t="shared" si="14"/>
        <v>APROBADAS</v>
      </c>
      <c r="Y214" s="26" t="s">
        <v>1142</v>
      </c>
      <c r="Z214" s="26" t="s">
        <v>17</v>
      </c>
      <c r="AA214" s="26" t="s">
        <v>17</v>
      </c>
      <c r="AB214" s="27" t="s">
        <v>1128</v>
      </c>
      <c r="AC214" s="26" t="s">
        <v>17</v>
      </c>
      <c r="AD214" s="26" t="str">
        <f t="shared" si="16"/>
        <v>Pública clasificada</v>
      </c>
      <c r="AE214" s="26" t="e">
        <f t="shared" ca="1" si="12"/>
        <v>#NAME?</v>
      </c>
    </row>
    <row r="215" spans="8:31" ht="285" x14ac:dyDescent="0.25">
      <c r="H215" s="16" t="e">
        <f ca="1" xml:space="preserve"> _xll.EPMOlapMemberO("[CONTRATO].[PARENTH1].[C80232025]","","C80232025","","000;001")</f>
        <v>#NAME?</v>
      </c>
      <c r="I215" s="16" t="e">
        <f ca="1" xml:space="preserve"> _xll.EPMOlapMemberO("[AREA].[PARENTH1].[10000000025005]","","Gcia. Administración","","000;001")</f>
        <v>#NAME?</v>
      </c>
      <c r="J215" s="16" t="e">
        <f ca="1" xml:space="preserve"> _xll.EPMOlapMemberO("[RUBRO].[PARENTH1].[5118150001]","","TRAMITES Y LICENCIAS","","000;001")</f>
        <v>#NAME?</v>
      </c>
      <c r="K215" s="17" t="s">
        <v>314</v>
      </c>
      <c r="L215" s="17" t="s">
        <v>143</v>
      </c>
      <c r="M215" s="17" t="s">
        <v>9</v>
      </c>
      <c r="N215" s="35" t="s">
        <v>293</v>
      </c>
      <c r="O215" s="43" t="s">
        <v>14</v>
      </c>
      <c r="P215" t="str">
        <f t="shared" si="13"/>
        <v>enero</v>
      </c>
      <c r="Q215" s="43" t="s">
        <v>15</v>
      </c>
      <c r="R215" s="51">
        <f t="shared" si="15"/>
        <v>12.133333333333333</v>
      </c>
      <c r="S215" s="17" t="s">
        <v>21</v>
      </c>
      <c r="T215" s="17" t="s">
        <v>144</v>
      </c>
      <c r="U215" s="18">
        <v>200000000</v>
      </c>
      <c r="V215" s="18">
        <v>200000000</v>
      </c>
      <c r="W215" s="18" t="s">
        <v>17</v>
      </c>
      <c r="X215" s="15" t="str">
        <f t="shared" si="14"/>
        <v>APROBADAS</v>
      </c>
      <c r="Y215" s="26" t="s">
        <v>1142</v>
      </c>
      <c r="Z215" s="26" t="s">
        <v>17</v>
      </c>
      <c r="AA215" s="26" t="s">
        <v>17</v>
      </c>
      <c r="AB215" s="27" t="s">
        <v>1128</v>
      </c>
      <c r="AC215" s="26" t="s">
        <v>17</v>
      </c>
      <c r="AD215" s="26" t="str">
        <f t="shared" si="16"/>
        <v>Pública clasificada</v>
      </c>
      <c r="AE215" s="26" t="e">
        <f t="shared" ca="1" si="12"/>
        <v>#NAME?</v>
      </c>
    </row>
    <row r="216" spans="8:31" ht="285" x14ac:dyDescent="0.25">
      <c r="H216" s="16" t="e">
        <f ca="1" xml:space="preserve"> _xll.EPMOlapMemberO("[CONTRATO].[PARENTH1].[C80242025]","","C80242025","","000;001")</f>
        <v>#NAME?</v>
      </c>
      <c r="I216" s="16" t="e">
        <f ca="1" xml:space="preserve"> _xll.EPMOlapMemberO("[AREA].[PARENTH1].[10000000025005]","","Gcia. Administración","","000;001")</f>
        <v>#NAME?</v>
      </c>
      <c r="J216" s="16" t="e">
        <f ca="1" xml:space="preserve"> _xll.EPMOlapMemberO("[RUBRO].[PARENTH1].[5118150001]","","TRAMITES Y LICENCIAS","","000;001")</f>
        <v>#NAME?</v>
      </c>
      <c r="K216" s="17" t="s">
        <v>315</v>
      </c>
      <c r="L216" s="17" t="s">
        <v>143</v>
      </c>
      <c r="M216" s="17" t="s">
        <v>9</v>
      </c>
      <c r="N216" s="35" t="s">
        <v>293</v>
      </c>
      <c r="O216" s="43" t="s">
        <v>79</v>
      </c>
      <c r="P216" t="str">
        <f t="shared" si="13"/>
        <v>enero</v>
      </c>
      <c r="Q216" s="43" t="s">
        <v>15</v>
      </c>
      <c r="R216" s="51">
        <f t="shared" si="15"/>
        <v>12.133333333333333</v>
      </c>
      <c r="S216" s="17" t="s">
        <v>21</v>
      </c>
      <c r="T216" s="17" t="s">
        <v>144</v>
      </c>
      <c r="U216" s="18">
        <v>592000000</v>
      </c>
      <c r="V216" s="18">
        <v>592000000</v>
      </c>
      <c r="W216" s="18" t="s">
        <v>17</v>
      </c>
      <c r="X216" s="15" t="str">
        <f t="shared" si="14"/>
        <v>APROBADAS</v>
      </c>
      <c r="Y216" s="26" t="s">
        <v>1142</v>
      </c>
      <c r="Z216" s="26" t="s">
        <v>17</v>
      </c>
      <c r="AA216" s="26" t="s">
        <v>17</v>
      </c>
      <c r="AB216" s="27" t="s">
        <v>1128</v>
      </c>
      <c r="AC216" s="26" t="s">
        <v>17</v>
      </c>
      <c r="AD216" s="26" t="str">
        <f t="shared" si="16"/>
        <v>Pública clasificada</v>
      </c>
      <c r="AE216" s="26" t="e">
        <f t="shared" ref="AE216:AE279" ca="1" si="17">CONCATENATE(I217,"-","Tipo de información"," ",AD216,"-",N216)</f>
        <v>#NAME?</v>
      </c>
    </row>
    <row r="217" spans="8:31" ht="285" x14ac:dyDescent="0.25">
      <c r="H217" s="16" t="e">
        <f ca="1" xml:space="preserve"> _xll.EPMOlapMemberO("[CONTRATO].[PARENTH1].[C80252025]","","C80252025","","000;001")</f>
        <v>#NAME?</v>
      </c>
      <c r="I217" s="16" t="e">
        <f ca="1" xml:space="preserve"> _xll.EPMOlapMemberO("[AREA].[PARENTH1].[10000000025005]","","Gcia. Administración","","000;001")</f>
        <v>#NAME?</v>
      </c>
      <c r="J217" s="16" t="e">
        <f ca="1" xml:space="preserve"> _xll.EPMOlapMemberO("[RUBRO].[PARENTH1].[5118150001]","","TRAMITES Y LICENCIAS","","000;001")</f>
        <v>#NAME?</v>
      </c>
      <c r="K217" s="17" t="s">
        <v>316</v>
      </c>
      <c r="L217" s="17" t="s">
        <v>143</v>
      </c>
      <c r="M217" s="17" t="s">
        <v>9</v>
      </c>
      <c r="N217" s="35" t="s">
        <v>293</v>
      </c>
      <c r="O217" s="43" t="s">
        <v>14</v>
      </c>
      <c r="P217" t="str">
        <f t="shared" ref="P217:P280" si="18">TEXT(MONTH(O217),"mmmm")</f>
        <v>enero</v>
      </c>
      <c r="Q217" s="43" t="s">
        <v>15</v>
      </c>
      <c r="R217" s="51">
        <f t="shared" si="15"/>
        <v>12.133333333333333</v>
      </c>
      <c r="S217" s="17" t="s">
        <v>21</v>
      </c>
      <c r="T217" s="17" t="s">
        <v>144</v>
      </c>
      <c r="U217" s="18">
        <v>80000000</v>
      </c>
      <c r="V217" s="18">
        <v>80000000</v>
      </c>
      <c r="W217" s="18" t="s">
        <v>17</v>
      </c>
      <c r="X217" s="15" t="str">
        <f t="shared" ref="X217:X280" si="19">IF(W217="SI","APROBADAS","NO APLICA")</f>
        <v>APROBADAS</v>
      </c>
      <c r="Y217" s="26" t="s">
        <v>1142</v>
      </c>
      <c r="Z217" s="26" t="s">
        <v>17</v>
      </c>
      <c r="AA217" s="26" t="s">
        <v>17</v>
      </c>
      <c r="AB217" s="27" t="s">
        <v>1128</v>
      </c>
      <c r="AC217" s="26" t="s">
        <v>17</v>
      </c>
      <c r="AD217" s="26" t="str">
        <f t="shared" si="16"/>
        <v>Pública clasificada</v>
      </c>
      <c r="AE217" s="26" t="e">
        <f t="shared" ca="1" si="17"/>
        <v>#NAME?</v>
      </c>
    </row>
    <row r="218" spans="8:31" ht="285" x14ac:dyDescent="0.25">
      <c r="H218" s="16" t="e">
        <f ca="1" xml:space="preserve"> _xll.EPMOlapMemberO("[CONTRATO].[PARENTH1].[C80262025]","","C80262025","","000;001")</f>
        <v>#NAME?</v>
      </c>
      <c r="I218" s="16" t="e">
        <f ca="1" xml:space="preserve"> _xll.EPMOlapMemberO("[AREA].[PARENTH1].[10000000025005]","","Gcia. Administración","","000;001")</f>
        <v>#NAME?</v>
      </c>
      <c r="J218" s="16" t="e">
        <f ca="1" xml:space="preserve"> _xll.EPMOlapMemberO("[RUBRO].[PARENTH1].[5118150001]","","TRAMITES Y LICENCIAS","","000;001")</f>
        <v>#NAME?</v>
      </c>
      <c r="K218" s="17" t="s">
        <v>317</v>
      </c>
      <c r="L218" s="17" t="s">
        <v>143</v>
      </c>
      <c r="M218" s="17" t="s">
        <v>9</v>
      </c>
      <c r="N218" s="35" t="s">
        <v>293</v>
      </c>
      <c r="O218" s="43" t="s">
        <v>14</v>
      </c>
      <c r="P218" t="str">
        <f t="shared" si="18"/>
        <v>enero</v>
      </c>
      <c r="Q218" s="43" t="s">
        <v>15</v>
      </c>
      <c r="R218" s="51">
        <f t="shared" ref="R218:R281" si="20">(Q218-O218)/30</f>
        <v>12.133333333333333</v>
      </c>
      <c r="S218" s="17" t="s">
        <v>21</v>
      </c>
      <c r="T218" s="17" t="s">
        <v>144</v>
      </c>
      <c r="U218" s="18">
        <v>200000000</v>
      </c>
      <c r="V218" s="18">
        <v>200000000</v>
      </c>
      <c r="W218" s="18" t="s">
        <v>17</v>
      </c>
      <c r="X218" s="15" t="str">
        <f t="shared" si="19"/>
        <v>APROBADAS</v>
      </c>
      <c r="Y218" s="26" t="s">
        <v>1142</v>
      </c>
      <c r="Z218" s="26" t="s">
        <v>17</v>
      </c>
      <c r="AA218" s="26" t="s">
        <v>17</v>
      </c>
      <c r="AB218" s="27" t="s">
        <v>1128</v>
      </c>
      <c r="AC218" s="26" t="s">
        <v>17</v>
      </c>
      <c r="AD218" s="26" t="str">
        <f t="shared" ref="AD218:AD281" si="21">IF(AC218="SI","Pública clasificada","Pública")</f>
        <v>Pública clasificada</v>
      </c>
      <c r="AE218" s="26" t="e">
        <f t="shared" ca="1" si="17"/>
        <v>#NAME?</v>
      </c>
    </row>
    <row r="219" spans="8:31" ht="285" x14ac:dyDescent="0.25">
      <c r="H219" s="16" t="e">
        <f ca="1" xml:space="preserve"> _xll.EPMOlapMemberO("[CONTRATO].[PARENTH1].[C80272025]","","C80272025","","000;001")</f>
        <v>#NAME?</v>
      </c>
      <c r="I219" s="16" t="e">
        <f ca="1" xml:space="preserve"> _xll.EPMOlapMemberO("[AREA].[PARENTH1].[10000000025005]","","Gcia. Administración","","000;001")</f>
        <v>#NAME?</v>
      </c>
      <c r="J219" s="16" t="e">
        <f ca="1" xml:space="preserve"> _xll.EPMOlapMemberO("[RUBRO].[PARENTH1].[5118150001]","","TRAMITES Y LICENCIAS","","000;001")</f>
        <v>#NAME?</v>
      </c>
      <c r="K219" s="17" t="s">
        <v>318</v>
      </c>
      <c r="L219" s="17" t="s">
        <v>143</v>
      </c>
      <c r="M219" s="17" t="s">
        <v>9</v>
      </c>
      <c r="N219" s="35" t="s">
        <v>293</v>
      </c>
      <c r="O219" s="43" t="s">
        <v>14</v>
      </c>
      <c r="P219" t="str">
        <f t="shared" si="18"/>
        <v>enero</v>
      </c>
      <c r="Q219" s="43" t="s">
        <v>15</v>
      </c>
      <c r="R219" s="51">
        <f t="shared" si="20"/>
        <v>12.133333333333333</v>
      </c>
      <c r="S219" s="17" t="s">
        <v>21</v>
      </c>
      <c r="T219" s="17" t="s">
        <v>144</v>
      </c>
      <c r="U219" s="18">
        <v>180000000</v>
      </c>
      <c r="V219" s="18">
        <v>180000000</v>
      </c>
      <c r="W219" s="18" t="s">
        <v>17</v>
      </c>
      <c r="X219" s="15" t="str">
        <f t="shared" si="19"/>
        <v>APROBADAS</v>
      </c>
      <c r="Y219" s="26" t="s">
        <v>1142</v>
      </c>
      <c r="Z219" s="26" t="s">
        <v>17</v>
      </c>
      <c r="AA219" s="26" t="s">
        <v>17</v>
      </c>
      <c r="AB219" s="27" t="s">
        <v>1128</v>
      </c>
      <c r="AC219" s="26" t="s">
        <v>17</v>
      </c>
      <c r="AD219" s="26" t="str">
        <f t="shared" si="21"/>
        <v>Pública clasificada</v>
      </c>
      <c r="AE219" s="26" t="e">
        <f t="shared" ca="1" si="17"/>
        <v>#NAME?</v>
      </c>
    </row>
    <row r="220" spans="8:31" ht="285" x14ac:dyDescent="0.25">
      <c r="H220" s="16" t="e">
        <f ca="1" xml:space="preserve"> _xll.EPMOlapMemberO("[CONTRATO].[PARENTH1].[C80282025]","","C80282025","","000;001")</f>
        <v>#NAME?</v>
      </c>
      <c r="I220" s="16" t="e">
        <f ca="1" xml:space="preserve"> _xll.EPMOlapMemberO("[AREA].[PARENTH1].[10000000025005]","","Gcia. Administración","","000;001")</f>
        <v>#NAME?</v>
      </c>
      <c r="J220" s="16" t="e">
        <f ca="1" xml:space="preserve"> _xll.EPMOlapMemberO("[RUBRO].[PARENTH1].[5118150001]","","TRAMITES Y LICENCIAS","","000;001")</f>
        <v>#NAME?</v>
      </c>
      <c r="K220" s="17" t="s">
        <v>319</v>
      </c>
      <c r="L220" s="17" t="s">
        <v>143</v>
      </c>
      <c r="M220" s="17" t="s">
        <v>9</v>
      </c>
      <c r="N220" s="35" t="s">
        <v>293</v>
      </c>
      <c r="O220" s="43" t="s">
        <v>14</v>
      </c>
      <c r="P220" t="str">
        <f t="shared" si="18"/>
        <v>enero</v>
      </c>
      <c r="Q220" s="43" t="s">
        <v>15</v>
      </c>
      <c r="R220" s="51">
        <f t="shared" si="20"/>
        <v>12.133333333333333</v>
      </c>
      <c r="S220" s="17" t="s">
        <v>21</v>
      </c>
      <c r="T220" s="17" t="s">
        <v>144</v>
      </c>
      <c r="U220" s="18">
        <v>550000000</v>
      </c>
      <c r="V220" s="18">
        <v>550000000</v>
      </c>
      <c r="W220" s="18" t="s">
        <v>17</v>
      </c>
      <c r="X220" s="15" t="str">
        <f t="shared" si="19"/>
        <v>APROBADAS</v>
      </c>
      <c r="Y220" s="26" t="s">
        <v>1142</v>
      </c>
      <c r="Z220" s="26" t="s">
        <v>17</v>
      </c>
      <c r="AA220" s="26" t="s">
        <v>17</v>
      </c>
      <c r="AB220" s="27" t="s">
        <v>1128</v>
      </c>
      <c r="AC220" s="26" t="s">
        <v>17</v>
      </c>
      <c r="AD220" s="26" t="str">
        <f t="shared" si="21"/>
        <v>Pública clasificada</v>
      </c>
      <c r="AE220" s="26" t="e">
        <f t="shared" ca="1" si="17"/>
        <v>#NAME?</v>
      </c>
    </row>
    <row r="221" spans="8:31" ht="285" x14ac:dyDescent="0.25">
      <c r="H221" s="16" t="e">
        <f ca="1" xml:space="preserve"> _xll.EPMOlapMemberO("[CONTRATO].[PARENTH1].[C80292025]","","C80292025","","000;001")</f>
        <v>#NAME?</v>
      </c>
      <c r="I221" s="16" t="e">
        <f ca="1" xml:space="preserve"> _xll.EPMOlapMemberO("[AREA].[PARENTH1].[10000000025005]","","Gcia. Administración","","000;001")</f>
        <v>#NAME?</v>
      </c>
      <c r="J221" s="16" t="e">
        <f ca="1" xml:space="preserve"> _xll.EPMOlapMemberO("[RUBRO].[PARENTH1].[5118150001]","","TRAMITES Y LICENCIAS","","000;001")</f>
        <v>#NAME?</v>
      </c>
      <c r="K221" s="17" t="s">
        <v>320</v>
      </c>
      <c r="L221" s="17" t="s">
        <v>143</v>
      </c>
      <c r="M221" s="17" t="s">
        <v>9</v>
      </c>
      <c r="N221" s="35" t="s">
        <v>293</v>
      </c>
      <c r="O221" s="43" t="s">
        <v>14</v>
      </c>
      <c r="P221" t="str">
        <f t="shared" si="18"/>
        <v>enero</v>
      </c>
      <c r="Q221" s="43" t="s">
        <v>15</v>
      </c>
      <c r="R221" s="51">
        <f t="shared" si="20"/>
        <v>12.133333333333333</v>
      </c>
      <c r="S221" s="17" t="s">
        <v>21</v>
      </c>
      <c r="T221" s="17" t="s">
        <v>144</v>
      </c>
      <c r="U221" s="18">
        <v>241082226</v>
      </c>
      <c r="V221" s="18">
        <v>241082226</v>
      </c>
      <c r="W221" s="18" t="s">
        <v>17</v>
      </c>
      <c r="X221" s="15" t="str">
        <f t="shared" si="19"/>
        <v>APROBADAS</v>
      </c>
      <c r="Y221" s="26" t="s">
        <v>1142</v>
      </c>
      <c r="Z221" s="26" t="s">
        <v>17</v>
      </c>
      <c r="AA221" s="26" t="s">
        <v>17</v>
      </c>
      <c r="AB221" s="27" t="s">
        <v>1128</v>
      </c>
      <c r="AC221" s="26" t="s">
        <v>17</v>
      </c>
      <c r="AD221" s="26" t="str">
        <f t="shared" si="21"/>
        <v>Pública clasificada</v>
      </c>
      <c r="AE221" s="26" t="e">
        <f t="shared" ca="1" si="17"/>
        <v>#NAME?</v>
      </c>
    </row>
    <row r="222" spans="8:31" ht="285" x14ac:dyDescent="0.25">
      <c r="H222" s="16" t="e">
        <f ca="1" xml:space="preserve"> _xll.EPMOlapMemberO("[CONTRATO].[PARENTH1].[C80302025]","","C80302025","","000;001")</f>
        <v>#NAME?</v>
      </c>
      <c r="I222" s="16" t="e">
        <f ca="1" xml:space="preserve"> _xll.EPMOlapMemberO("[AREA].[PARENTH1].[10000000025005]","","Gcia. Administración","","000;001")</f>
        <v>#NAME?</v>
      </c>
      <c r="J222" s="16" t="e">
        <f ca="1" xml:space="preserve"> _xll.EPMOlapMemberO("[RUBRO].[PARENTH1].[5118150001]","","TRAMITES Y LICENCIAS","","000;001")</f>
        <v>#NAME?</v>
      </c>
      <c r="K222" s="17" t="s">
        <v>321</v>
      </c>
      <c r="L222" s="17" t="s">
        <v>143</v>
      </c>
      <c r="M222" s="17" t="s">
        <v>9</v>
      </c>
      <c r="N222" s="35" t="s">
        <v>293</v>
      </c>
      <c r="O222" s="43" t="s">
        <v>14</v>
      </c>
      <c r="P222" t="str">
        <f t="shared" si="18"/>
        <v>enero</v>
      </c>
      <c r="Q222" s="43" t="s">
        <v>15</v>
      </c>
      <c r="R222" s="51">
        <f t="shared" si="20"/>
        <v>12.133333333333333</v>
      </c>
      <c r="S222" s="17" t="s">
        <v>21</v>
      </c>
      <c r="T222" s="17" t="s">
        <v>144</v>
      </c>
      <c r="U222" s="18">
        <v>214295312</v>
      </c>
      <c r="V222" s="18">
        <v>214295312</v>
      </c>
      <c r="W222" s="18" t="s">
        <v>17</v>
      </c>
      <c r="X222" s="15" t="str">
        <f t="shared" si="19"/>
        <v>APROBADAS</v>
      </c>
      <c r="Y222" s="26" t="s">
        <v>1142</v>
      </c>
      <c r="Z222" s="26" t="s">
        <v>17</v>
      </c>
      <c r="AA222" s="26" t="s">
        <v>17</v>
      </c>
      <c r="AB222" s="27" t="s">
        <v>1128</v>
      </c>
      <c r="AC222" s="26" t="s">
        <v>17</v>
      </c>
      <c r="AD222" s="26" t="str">
        <f t="shared" si="21"/>
        <v>Pública clasificada</v>
      </c>
      <c r="AE222" s="26" t="e">
        <f t="shared" ca="1" si="17"/>
        <v>#NAME?</v>
      </c>
    </row>
    <row r="223" spans="8:31" ht="270" x14ac:dyDescent="0.25">
      <c r="H223" s="16" t="e">
        <f ca="1" xml:space="preserve"> _xll.EPMOlapMemberO("[CONTRATO].[PARENTH1].[C80312025]","","C80312025","","000;001")</f>
        <v>#NAME?</v>
      </c>
      <c r="I223" s="16" t="e">
        <f ca="1" xml:space="preserve"> _xll.EPMOlapMemberO("[AREA].[PARENTH1].[10000000025005]","","Gcia. Administración","","000;001")</f>
        <v>#NAME?</v>
      </c>
      <c r="J223" s="16" t="e">
        <f ca="1" xml:space="preserve"> _xll.EPMOlapMemberO("[RUBRO].[PARENTH1].[5118150001]","","TRAMITES Y LICENCIAS","","000;001")</f>
        <v>#NAME?</v>
      </c>
      <c r="K223" s="17" t="s">
        <v>322</v>
      </c>
      <c r="L223" s="17" t="s">
        <v>143</v>
      </c>
      <c r="M223" s="17" t="s">
        <v>9</v>
      </c>
      <c r="N223" s="35" t="s">
        <v>323</v>
      </c>
      <c r="O223" s="43" t="s">
        <v>94</v>
      </c>
      <c r="P223" t="str">
        <f t="shared" si="18"/>
        <v>enero</v>
      </c>
      <c r="Q223" s="43" t="s">
        <v>15</v>
      </c>
      <c r="R223" s="51">
        <f t="shared" si="20"/>
        <v>12.1</v>
      </c>
      <c r="S223" s="17" t="s">
        <v>21</v>
      </c>
      <c r="T223" s="17" t="s">
        <v>144</v>
      </c>
      <c r="U223" s="18">
        <v>80360742</v>
      </c>
      <c r="V223" s="18">
        <v>80360742</v>
      </c>
      <c r="W223" s="18" t="s">
        <v>17</v>
      </c>
      <c r="X223" s="15" t="str">
        <f t="shared" si="19"/>
        <v>APROBADAS</v>
      </c>
      <c r="Y223" s="26" t="s">
        <v>1142</v>
      </c>
      <c r="Z223" s="26" t="s">
        <v>17</v>
      </c>
      <c r="AA223" s="26" t="s">
        <v>17</v>
      </c>
      <c r="AB223" s="27" t="s">
        <v>1128</v>
      </c>
      <c r="AC223" s="26" t="s">
        <v>17</v>
      </c>
      <c r="AD223" s="26" t="str">
        <f t="shared" si="21"/>
        <v>Pública clasificada</v>
      </c>
      <c r="AE223" s="26" t="e">
        <f t="shared" ca="1" si="17"/>
        <v>#NAME?</v>
      </c>
    </row>
    <row r="224" spans="8:31" ht="285" x14ac:dyDescent="0.25">
      <c r="H224" s="16" t="e">
        <f ca="1" xml:space="preserve"> _xll.EPMOlapMemberO("[CONTRATO].[PARENTH1].[C80322025]","","C80322025","","000;001")</f>
        <v>#NAME?</v>
      </c>
      <c r="I224" s="16" t="e">
        <f ca="1" xml:space="preserve"> _xll.EPMOlapMemberO("[AREA].[PARENTH1].[10000000025005]","","Gcia. Administración","","000;001")</f>
        <v>#NAME?</v>
      </c>
      <c r="J224" s="16" t="e">
        <f ca="1" xml:space="preserve"> _xll.EPMOlapMemberO("[RUBRO].[PARENTH1].[5118150001]","","TRAMITES Y LICENCIAS","","000;001")</f>
        <v>#NAME?</v>
      </c>
      <c r="K224" s="17" t="s">
        <v>324</v>
      </c>
      <c r="L224" s="17" t="s">
        <v>143</v>
      </c>
      <c r="M224" s="17" t="s">
        <v>9</v>
      </c>
      <c r="N224" s="35" t="s">
        <v>293</v>
      </c>
      <c r="O224" s="43" t="s">
        <v>79</v>
      </c>
      <c r="P224" t="str">
        <f t="shared" si="18"/>
        <v>enero</v>
      </c>
      <c r="Q224" s="43" t="s">
        <v>15</v>
      </c>
      <c r="R224" s="51">
        <f t="shared" si="20"/>
        <v>12.133333333333333</v>
      </c>
      <c r="S224" s="17" t="s">
        <v>21</v>
      </c>
      <c r="T224" s="17" t="s">
        <v>144</v>
      </c>
      <c r="U224" s="18">
        <v>100000000</v>
      </c>
      <c r="V224" s="18">
        <v>100000000</v>
      </c>
      <c r="W224" s="18" t="s">
        <v>17</v>
      </c>
      <c r="X224" s="15" t="str">
        <f t="shared" si="19"/>
        <v>APROBADAS</v>
      </c>
      <c r="Y224" s="26" t="s">
        <v>1142</v>
      </c>
      <c r="Z224" s="26" t="s">
        <v>17</v>
      </c>
      <c r="AA224" s="26" t="s">
        <v>17</v>
      </c>
      <c r="AB224" s="27" t="s">
        <v>1128</v>
      </c>
      <c r="AC224" s="26" t="s">
        <v>17</v>
      </c>
      <c r="AD224" s="26" t="str">
        <f t="shared" si="21"/>
        <v>Pública clasificada</v>
      </c>
      <c r="AE224" s="26" t="e">
        <f t="shared" ca="1" si="17"/>
        <v>#NAME?</v>
      </c>
    </row>
    <row r="225" spans="8:31" ht="285" x14ac:dyDescent="0.25">
      <c r="H225" s="16" t="e">
        <f ca="1" xml:space="preserve"> _xll.EPMOlapMemberO("[CONTRATO].[PARENTH1].[C80332025]","","C80332025","","000;001")</f>
        <v>#NAME?</v>
      </c>
      <c r="I225" s="16" t="e">
        <f ca="1" xml:space="preserve"> _xll.EPMOlapMemberO("[AREA].[PARENTH1].[10000000025005]","","Gcia. Administración","","000;001")</f>
        <v>#NAME?</v>
      </c>
      <c r="J225" s="16" t="e">
        <f ca="1" xml:space="preserve"> _xll.EPMOlapMemberO("[RUBRO].[PARENTH1].[5118150001]","","TRAMITES Y LICENCIAS","","000;001")</f>
        <v>#NAME?</v>
      </c>
      <c r="K225" s="17" t="s">
        <v>325</v>
      </c>
      <c r="L225" s="17" t="s">
        <v>143</v>
      </c>
      <c r="M225" s="17" t="s">
        <v>9</v>
      </c>
      <c r="N225" s="35" t="s">
        <v>293</v>
      </c>
      <c r="O225" s="43" t="s">
        <v>14</v>
      </c>
      <c r="P225" t="str">
        <f t="shared" si="18"/>
        <v>enero</v>
      </c>
      <c r="Q225" s="43" t="s">
        <v>15</v>
      </c>
      <c r="R225" s="51">
        <f t="shared" si="20"/>
        <v>12.133333333333333</v>
      </c>
      <c r="S225" s="17" t="s">
        <v>21</v>
      </c>
      <c r="T225" s="17" t="s">
        <v>144</v>
      </c>
      <c r="U225" s="18">
        <v>51957420</v>
      </c>
      <c r="V225" s="18">
        <v>51957420</v>
      </c>
      <c r="W225" s="18" t="s">
        <v>17</v>
      </c>
      <c r="X225" s="15" t="str">
        <f t="shared" si="19"/>
        <v>APROBADAS</v>
      </c>
      <c r="Y225" s="26" t="s">
        <v>1142</v>
      </c>
      <c r="Z225" s="26" t="s">
        <v>17</v>
      </c>
      <c r="AA225" s="26" t="s">
        <v>17</v>
      </c>
      <c r="AB225" s="27" t="s">
        <v>1128</v>
      </c>
      <c r="AC225" s="26" t="s">
        <v>17</v>
      </c>
      <c r="AD225" s="26" t="str">
        <f t="shared" si="21"/>
        <v>Pública clasificada</v>
      </c>
      <c r="AE225" s="26" t="e">
        <f t="shared" ca="1" si="17"/>
        <v>#NAME?</v>
      </c>
    </row>
    <row r="226" spans="8:31" ht="285" x14ac:dyDescent="0.25">
      <c r="H226" s="16" t="e">
        <f ca="1" xml:space="preserve"> _xll.EPMOlapMemberO("[CONTRATO].[PARENTH1].[C80342025]","","C80342025","","000;001")</f>
        <v>#NAME?</v>
      </c>
      <c r="I226" s="16" t="e">
        <f ca="1" xml:space="preserve"> _xll.EPMOlapMemberO("[AREA].[PARENTH1].[10000000025005]","","Gcia. Administración","","000;001")</f>
        <v>#NAME?</v>
      </c>
      <c r="J226" s="16" t="e">
        <f ca="1" xml:space="preserve"> _xll.EPMOlapMemberO("[RUBRO].[PARENTH1].[5118150001]","","TRAMITES Y LICENCIAS","","000;001")</f>
        <v>#NAME?</v>
      </c>
      <c r="K226" s="17" t="s">
        <v>326</v>
      </c>
      <c r="L226" s="17" t="s">
        <v>143</v>
      </c>
      <c r="M226" s="17" t="s">
        <v>9</v>
      </c>
      <c r="N226" s="35" t="s">
        <v>293</v>
      </c>
      <c r="O226" s="43" t="s">
        <v>327</v>
      </c>
      <c r="P226" t="str">
        <f t="shared" si="18"/>
        <v>enero</v>
      </c>
      <c r="Q226" s="43" t="s">
        <v>15</v>
      </c>
      <c r="R226" s="51">
        <f t="shared" si="20"/>
        <v>11.733333333333333</v>
      </c>
      <c r="S226" s="17" t="s">
        <v>21</v>
      </c>
      <c r="T226" s="17" t="s">
        <v>144</v>
      </c>
      <c r="U226" s="18">
        <v>153151451</v>
      </c>
      <c r="V226" s="18">
        <v>153151451</v>
      </c>
      <c r="W226" s="18" t="s">
        <v>17</v>
      </c>
      <c r="X226" s="15" t="str">
        <f t="shared" si="19"/>
        <v>APROBADAS</v>
      </c>
      <c r="Y226" s="26" t="s">
        <v>1142</v>
      </c>
      <c r="Z226" s="26" t="s">
        <v>17</v>
      </c>
      <c r="AA226" s="26" t="s">
        <v>17</v>
      </c>
      <c r="AB226" s="27" t="s">
        <v>1128</v>
      </c>
      <c r="AC226" s="26" t="s">
        <v>17</v>
      </c>
      <c r="AD226" s="26" t="str">
        <f t="shared" si="21"/>
        <v>Pública clasificada</v>
      </c>
      <c r="AE226" s="26" t="e">
        <f t="shared" ca="1" si="17"/>
        <v>#NAME?</v>
      </c>
    </row>
    <row r="227" spans="8:31" ht="285" x14ac:dyDescent="0.25">
      <c r="H227" s="16" t="e">
        <f ca="1" xml:space="preserve"> _xll.EPMOlapMemberO("[CONTRATO].[PARENTH1].[C80352025]","","C80352025","","000;001")</f>
        <v>#NAME?</v>
      </c>
      <c r="I227" s="16" t="e">
        <f ca="1" xml:space="preserve"> _xll.EPMOlapMemberO("[AREA].[PARENTH1].[10000000025005]","","Gcia. Administración","","000;001")</f>
        <v>#NAME?</v>
      </c>
      <c r="J227" s="16" t="e">
        <f ca="1" xml:space="preserve"> _xll.EPMOlapMemberO("[RUBRO].[PARENTH1].[5118150001]","","TRAMITES Y LICENCIAS","","000;001")</f>
        <v>#NAME?</v>
      </c>
      <c r="K227" s="17" t="s">
        <v>328</v>
      </c>
      <c r="L227" s="17" t="s">
        <v>143</v>
      </c>
      <c r="M227" s="17" t="s">
        <v>9</v>
      </c>
      <c r="N227" s="35" t="s">
        <v>293</v>
      </c>
      <c r="O227" s="43" t="s">
        <v>327</v>
      </c>
      <c r="P227" t="str">
        <f t="shared" si="18"/>
        <v>enero</v>
      </c>
      <c r="Q227" s="43" t="s">
        <v>15</v>
      </c>
      <c r="R227" s="51">
        <f t="shared" si="20"/>
        <v>11.733333333333333</v>
      </c>
      <c r="S227" s="17" t="s">
        <v>21</v>
      </c>
      <c r="T227" s="17" t="s">
        <v>144</v>
      </c>
      <c r="U227" s="18">
        <v>300000000</v>
      </c>
      <c r="V227" s="18">
        <v>300000000</v>
      </c>
      <c r="W227" s="18" t="s">
        <v>17</v>
      </c>
      <c r="X227" s="15" t="str">
        <f t="shared" si="19"/>
        <v>APROBADAS</v>
      </c>
      <c r="Y227" s="26" t="s">
        <v>1142</v>
      </c>
      <c r="Z227" s="26" t="s">
        <v>17</v>
      </c>
      <c r="AA227" s="26" t="s">
        <v>17</v>
      </c>
      <c r="AB227" s="27" t="s">
        <v>1128</v>
      </c>
      <c r="AC227" s="26" t="s">
        <v>17</v>
      </c>
      <c r="AD227" s="26" t="str">
        <f t="shared" si="21"/>
        <v>Pública clasificada</v>
      </c>
      <c r="AE227" s="26" t="e">
        <f t="shared" ca="1" si="17"/>
        <v>#NAME?</v>
      </c>
    </row>
    <row r="228" spans="8:31" ht="285" x14ac:dyDescent="0.25">
      <c r="H228" s="16" t="e">
        <f ca="1" xml:space="preserve"> _xll.EPMOlapMemberO("[CONTRATO].[PARENTH1].[C80362025]","","C80362025","","000;001")</f>
        <v>#NAME?</v>
      </c>
      <c r="I228" s="16" t="e">
        <f ca="1" xml:space="preserve"> _xll.EPMOlapMemberO("[AREA].[PARENTH1].[10000000025005]","","Gcia. Administración","","000;001")</f>
        <v>#NAME?</v>
      </c>
      <c r="J228" s="16" t="e">
        <f ca="1" xml:space="preserve"> _xll.EPMOlapMemberO("[RUBRO].[PARENTH1].[5118150001]","","TRAMITES Y LICENCIAS","","000;001")</f>
        <v>#NAME?</v>
      </c>
      <c r="K228" s="17" t="s">
        <v>329</v>
      </c>
      <c r="L228" s="17" t="s">
        <v>143</v>
      </c>
      <c r="M228" s="17" t="s">
        <v>9</v>
      </c>
      <c r="N228" s="35" t="s">
        <v>293</v>
      </c>
      <c r="O228" s="43" t="s">
        <v>327</v>
      </c>
      <c r="P228" t="str">
        <f t="shared" si="18"/>
        <v>enero</v>
      </c>
      <c r="Q228" s="43" t="s">
        <v>15</v>
      </c>
      <c r="R228" s="51">
        <f t="shared" si="20"/>
        <v>11.733333333333333</v>
      </c>
      <c r="S228" s="17" t="s">
        <v>21</v>
      </c>
      <c r="T228" s="17" t="s">
        <v>144</v>
      </c>
      <c r="U228" s="18">
        <v>150000000</v>
      </c>
      <c r="V228" s="18">
        <v>150000000</v>
      </c>
      <c r="W228" s="18" t="s">
        <v>17</v>
      </c>
      <c r="X228" s="15" t="str">
        <f t="shared" si="19"/>
        <v>APROBADAS</v>
      </c>
      <c r="Y228" s="26" t="s">
        <v>1142</v>
      </c>
      <c r="Z228" s="26" t="s">
        <v>17</v>
      </c>
      <c r="AA228" s="26" t="s">
        <v>17</v>
      </c>
      <c r="AB228" s="27" t="s">
        <v>1128</v>
      </c>
      <c r="AC228" s="26" t="s">
        <v>17</v>
      </c>
      <c r="AD228" s="26" t="str">
        <f t="shared" si="21"/>
        <v>Pública clasificada</v>
      </c>
      <c r="AE228" s="26" t="e">
        <f t="shared" ca="1" si="17"/>
        <v>#NAME?</v>
      </c>
    </row>
    <row r="229" spans="8:31" ht="285" x14ac:dyDescent="0.25">
      <c r="H229" s="16" t="e">
        <f ca="1" xml:space="preserve"> _xll.EPMOlapMemberO("[CONTRATO].[PARENTH1].[C80372025]","","C80372025","","000;001")</f>
        <v>#NAME?</v>
      </c>
      <c r="I229" s="16" t="e">
        <f ca="1" xml:space="preserve"> _xll.EPMOlapMemberO("[AREA].[PARENTH1].[10000000025005]","","Gcia. Administración","","000;001")</f>
        <v>#NAME?</v>
      </c>
      <c r="J229" s="16" t="e">
        <f ca="1" xml:space="preserve"> _xll.EPMOlapMemberO("[RUBRO].[PARENTH1].[5118150001]","","TRAMITES Y LICENCIAS","","000;001")</f>
        <v>#NAME?</v>
      </c>
      <c r="K229" s="17" t="s">
        <v>330</v>
      </c>
      <c r="L229" s="17" t="s">
        <v>143</v>
      </c>
      <c r="M229" s="17" t="s">
        <v>9</v>
      </c>
      <c r="N229" s="35" t="s">
        <v>293</v>
      </c>
      <c r="O229" s="43" t="s">
        <v>327</v>
      </c>
      <c r="P229" t="str">
        <f t="shared" si="18"/>
        <v>enero</v>
      </c>
      <c r="Q229" s="43" t="s">
        <v>15</v>
      </c>
      <c r="R229" s="51">
        <f t="shared" si="20"/>
        <v>11.733333333333333</v>
      </c>
      <c r="S229" s="17" t="s">
        <v>21</v>
      </c>
      <c r="T229" s="17" t="s">
        <v>144</v>
      </c>
      <c r="U229" s="18">
        <v>100000000</v>
      </c>
      <c r="V229" s="18">
        <v>100000000</v>
      </c>
      <c r="W229" s="18" t="s">
        <v>17</v>
      </c>
      <c r="X229" s="15" t="str">
        <f t="shared" si="19"/>
        <v>APROBADAS</v>
      </c>
      <c r="Y229" s="26" t="s">
        <v>1142</v>
      </c>
      <c r="Z229" s="26" t="s">
        <v>17</v>
      </c>
      <c r="AA229" s="26" t="s">
        <v>17</v>
      </c>
      <c r="AB229" s="27" t="s">
        <v>1128</v>
      </c>
      <c r="AC229" s="26" t="s">
        <v>17</v>
      </c>
      <c r="AD229" s="26" t="str">
        <f t="shared" si="21"/>
        <v>Pública clasificada</v>
      </c>
      <c r="AE229" s="26" t="e">
        <f t="shared" ca="1" si="17"/>
        <v>#NAME?</v>
      </c>
    </row>
    <row r="230" spans="8:31" ht="285" x14ac:dyDescent="0.25">
      <c r="H230" s="16" t="e">
        <f ca="1" xml:space="preserve"> _xll.EPMOlapMemberO("[CONTRATO].[PARENTH1].[C80382025]","","C80382025","","000;001")</f>
        <v>#NAME?</v>
      </c>
      <c r="I230" s="16" t="e">
        <f ca="1" xml:space="preserve"> _xll.EPMOlapMemberO("[AREA].[PARENTH1].[10000000025005]","","Gcia. Administración","","000;001")</f>
        <v>#NAME?</v>
      </c>
      <c r="J230" s="16" t="e">
        <f ca="1" xml:space="preserve"> _xll.EPMOlapMemberO("[RUBRO].[PARENTH1].[5118150001]","","TRAMITES Y LICENCIAS","","000;001")</f>
        <v>#NAME?</v>
      </c>
      <c r="K230" s="17" t="s">
        <v>331</v>
      </c>
      <c r="L230" s="17" t="s">
        <v>143</v>
      </c>
      <c r="M230" s="17" t="s">
        <v>9</v>
      </c>
      <c r="N230" s="35" t="s">
        <v>293</v>
      </c>
      <c r="O230" s="43" t="s">
        <v>327</v>
      </c>
      <c r="P230" t="str">
        <f t="shared" si="18"/>
        <v>enero</v>
      </c>
      <c r="Q230" s="43" t="s">
        <v>15</v>
      </c>
      <c r="R230" s="51">
        <f t="shared" si="20"/>
        <v>11.733333333333333</v>
      </c>
      <c r="S230" s="17" t="s">
        <v>21</v>
      </c>
      <c r="T230" s="17" t="s">
        <v>144</v>
      </c>
      <c r="U230" s="18">
        <v>80000000</v>
      </c>
      <c r="V230" s="18">
        <v>80000000</v>
      </c>
      <c r="W230" s="18" t="s">
        <v>17</v>
      </c>
      <c r="X230" s="15" t="str">
        <f t="shared" si="19"/>
        <v>APROBADAS</v>
      </c>
      <c r="Y230" s="26" t="s">
        <v>1142</v>
      </c>
      <c r="Z230" s="26" t="s">
        <v>17</v>
      </c>
      <c r="AA230" s="26" t="s">
        <v>17</v>
      </c>
      <c r="AB230" s="27" t="s">
        <v>1128</v>
      </c>
      <c r="AC230" s="26" t="s">
        <v>17</v>
      </c>
      <c r="AD230" s="26" t="str">
        <f t="shared" si="21"/>
        <v>Pública clasificada</v>
      </c>
      <c r="AE230" s="26" t="e">
        <f t="shared" ca="1" si="17"/>
        <v>#NAME?</v>
      </c>
    </row>
    <row r="231" spans="8:31" ht="285" x14ac:dyDescent="0.25">
      <c r="H231" s="16" t="e">
        <f ca="1" xml:space="preserve"> _xll.EPMOlapMemberO("[CONTRATO].[PARENTH1].[C80392025]","","C80392025","","000;001")</f>
        <v>#NAME?</v>
      </c>
      <c r="I231" s="16" t="e">
        <f ca="1" xml:space="preserve"> _xll.EPMOlapMemberO("[AREA].[PARENTH1].[10000000025005]","","Gcia. Administración","","000;001")</f>
        <v>#NAME?</v>
      </c>
      <c r="J231" s="16" t="e">
        <f ca="1" xml:space="preserve"> _xll.EPMOlapMemberO("[RUBRO].[PARENTH1].[5118150001]","","TRAMITES Y LICENCIAS","","000;001")</f>
        <v>#NAME?</v>
      </c>
      <c r="K231" s="17" t="s">
        <v>332</v>
      </c>
      <c r="L231" s="17" t="s">
        <v>143</v>
      </c>
      <c r="M231" s="17" t="s">
        <v>9</v>
      </c>
      <c r="N231" s="35" t="s">
        <v>293</v>
      </c>
      <c r="O231" s="43" t="s">
        <v>327</v>
      </c>
      <c r="P231" t="str">
        <f t="shared" si="18"/>
        <v>enero</v>
      </c>
      <c r="Q231" s="43" t="s">
        <v>15</v>
      </c>
      <c r="R231" s="51">
        <f t="shared" si="20"/>
        <v>11.733333333333333</v>
      </c>
      <c r="S231" s="17" t="s">
        <v>21</v>
      </c>
      <c r="T231" s="17" t="s">
        <v>144</v>
      </c>
      <c r="U231" s="18">
        <v>150000000</v>
      </c>
      <c r="V231" s="18">
        <v>150000000</v>
      </c>
      <c r="W231" s="18" t="s">
        <v>17</v>
      </c>
      <c r="X231" s="15" t="str">
        <f t="shared" si="19"/>
        <v>APROBADAS</v>
      </c>
      <c r="Y231" s="26" t="s">
        <v>1142</v>
      </c>
      <c r="Z231" s="26" t="s">
        <v>17</v>
      </c>
      <c r="AA231" s="26" t="s">
        <v>17</v>
      </c>
      <c r="AB231" s="27" t="s">
        <v>1128</v>
      </c>
      <c r="AC231" s="26" t="s">
        <v>17</v>
      </c>
      <c r="AD231" s="26" t="str">
        <f t="shared" si="21"/>
        <v>Pública clasificada</v>
      </c>
      <c r="AE231" s="26" t="e">
        <f t="shared" ca="1" si="17"/>
        <v>#NAME?</v>
      </c>
    </row>
    <row r="232" spans="8:31" ht="285" x14ac:dyDescent="0.25">
      <c r="H232" s="16" t="e">
        <f ca="1" xml:space="preserve"> _xll.EPMOlapMemberO("[CONTRATO].[PARENTH1].[C80402025]","","C80402025","","000;001")</f>
        <v>#NAME?</v>
      </c>
      <c r="I232" s="16" t="e">
        <f ca="1" xml:space="preserve"> _xll.EPMOlapMemberO("[AREA].[PARENTH1].[10000000025005]","","Gcia. Administración","","000;001")</f>
        <v>#NAME?</v>
      </c>
      <c r="J232" s="16" t="e">
        <f ca="1" xml:space="preserve"> _xll.EPMOlapMemberO("[RUBRO].[PARENTH1].[5118150001]","","TRAMITES Y LICENCIAS","","000;001")</f>
        <v>#NAME?</v>
      </c>
      <c r="K232" s="17" t="s">
        <v>333</v>
      </c>
      <c r="L232" s="17" t="s">
        <v>143</v>
      </c>
      <c r="M232" s="17" t="s">
        <v>9</v>
      </c>
      <c r="N232" s="35" t="s">
        <v>293</v>
      </c>
      <c r="O232" s="43" t="s">
        <v>327</v>
      </c>
      <c r="P232" t="str">
        <f t="shared" si="18"/>
        <v>enero</v>
      </c>
      <c r="Q232" s="43" t="s">
        <v>15</v>
      </c>
      <c r="R232" s="51">
        <f t="shared" si="20"/>
        <v>11.733333333333333</v>
      </c>
      <c r="S232" s="17" t="s">
        <v>21</v>
      </c>
      <c r="T232" s="17" t="s">
        <v>144</v>
      </c>
      <c r="U232" s="18">
        <v>220000000</v>
      </c>
      <c r="V232" s="18">
        <v>220000000</v>
      </c>
      <c r="W232" s="18" t="s">
        <v>17</v>
      </c>
      <c r="X232" s="15" t="str">
        <f t="shared" si="19"/>
        <v>APROBADAS</v>
      </c>
      <c r="Y232" s="26" t="s">
        <v>1142</v>
      </c>
      <c r="Z232" s="26" t="s">
        <v>17</v>
      </c>
      <c r="AA232" s="26" t="s">
        <v>17</v>
      </c>
      <c r="AB232" s="27" t="s">
        <v>1128</v>
      </c>
      <c r="AC232" s="26" t="s">
        <v>17</v>
      </c>
      <c r="AD232" s="26" t="str">
        <f t="shared" si="21"/>
        <v>Pública clasificada</v>
      </c>
      <c r="AE232" s="26" t="e">
        <f t="shared" ca="1" si="17"/>
        <v>#NAME?</v>
      </c>
    </row>
    <row r="233" spans="8:31" ht="285" x14ac:dyDescent="0.25">
      <c r="H233" s="16" t="e">
        <f ca="1" xml:space="preserve"> _xll.EPMOlapMemberO("[CONTRATO].[PARENTH1].[C80412025]","","C80412025","","000;001")</f>
        <v>#NAME?</v>
      </c>
      <c r="I233" s="16" t="e">
        <f ca="1" xml:space="preserve"> _xll.EPMOlapMemberO("[AREA].[PARENTH1].[10000000025005]","","Gcia. Administración","","000;001")</f>
        <v>#NAME?</v>
      </c>
      <c r="J233" s="16" t="e">
        <f ca="1" xml:space="preserve"> _xll.EPMOlapMemberO("[RUBRO].[PARENTH1].[5118150001]","","TRAMITES Y LICENCIAS","","000;001")</f>
        <v>#NAME?</v>
      </c>
      <c r="K233" s="17" t="s">
        <v>334</v>
      </c>
      <c r="L233" s="17" t="s">
        <v>143</v>
      </c>
      <c r="M233" s="17" t="s">
        <v>9</v>
      </c>
      <c r="N233" s="35" t="s">
        <v>293</v>
      </c>
      <c r="O233" s="43" t="s">
        <v>327</v>
      </c>
      <c r="P233" t="str">
        <f t="shared" si="18"/>
        <v>enero</v>
      </c>
      <c r="Q233" s="43" t="s">
        <v>15</v>
      </c>
      <c r="R233" s="51">
        <f t="shared" si="20"/>
        <v>11.733333333333333</v>
      </c>
      <c r="S233" s="17" t="s">
        <v>21</v>
      </c>
      <c r="T233" s="17" t="s">
        <v>144</v>
      </c>
      <c r="U233" s="18">
        <v>100000000</v>
      </c>
      <c r="V233" s="18">
        <v>100000000</v>
      </c>
      <c r="W233" s="18" t="s">
        <v>17</v>
      </c>
      <c r="X233" s="15" t="str">
        <f t="shared" si="19"/>
        <v>APROBADAS</v>
      </c>
      <c r="Y233" s="26" t="s">
        <v>1142</v>
      </c>
      <c r="Z233" s="26" t="s">
        <v>17</v>
      </c>
      <c r="AA233" s="26" t="s">
        <v>17</v>
      </c>
      <c r="AB233" s="27" t="s">
        <v>1128</v>
      </c>
      <c r="AC233" s="26" t="s">
        <v>17</v>
      </c>
      <c r="AD233" s="26" t="str">
        <f t="shared" si="21"/>
        <v>Pública clasificada</v>
      </c>
      <c r="AE233" s="26" t="e">
        <f t="shared" ca="1" si="17"/>
        <v>#NAME?</v>
      </c>
    </row>
    <row r="234" spans="8:31" ht="285" x14ac:dyDescent="0.25">
      <c r="H234" s="16" t="e">
        <f ca="1" xml:space="preserve"> _xll.EPMOlapMemberO("[CONTRATO].[PARENTH1].[C80422025]","","C80422025","","000;001")</f>
        <v>#NAME?</v>
      </c>
      <c r="I234" s="16" t="e">
        <f ca="1" xml:space="preserve"> _xll.EPMOlapMemberO("[AREA].[PARENTH1].[10000000025005]","","Gcia. Administración","","000;001")</f>
        <v>#NAME?</v>
      </c>
      <c r="J234" s="16" t="e">
        <f ca="1" xml:space="preserve"> _xll.EPMOlapMemberO("[RUBRO].[PARENTH1].[5118150001]","","TRAMITES Y LICENCIAS","","000;001")</f>
        <v>#NAME?</v>
      </c>
      <c r="K234" s="17" t="s">
        <v>335</v>
      </c>
      <c r="L234" s="17" t="s">
        <v>143</v>
      </c>
      <c r="M234" s="17" t="s">
        <v>9</v>
      </c>
      <c r="N234" s="35" t="s">
        <v>336</v>
      </c>
      <c r="O234" s="43" t="s">
        <v>14</v>
      </c>
      <c r="P234" t="str">
        <f t="shared" si="18"/>
        <v>enero</v>
      </c>
      <c r="Q234" s="43" t="s">
        <v>15</v>
      </c>
      <c r="R234" s="51">
        <f t="shared" si="20"/>
        <v>12.133333333333333</v>
      </c>
      <c r="S234" s="17" t="s">
        <v>21</v>
      </c>
      <c r="T234" s="17" t="s">
        <v>144</v>
      </c>
      <c r="U234" s="18">
        <v>865334000</v>
      </c>
      <c r="V234" s="18">
        <v>865334000</v>
      </c>
      <c r="W234" s="18" t="s">
        <v>17</v>
      </c>
      <c r="X234" s="15" t="str">
        <f t="shared" si="19"/>
        <v>APROBADAS</v>
      </c>
      <c r="Y234" s="26" t="s">
        <v>1142</v>
      </c>
      <c r="Z234" s="26" t="s">
        <v>17</v>
      </c>
      <c r="AA234" s="26" t="s">
        <v>17</v>
      </c>
      <c r="AB234" s="27" t="s">
        <v>1128</v>
      </c>
      <c r="AC234" s="26" t="s">
        <v>17</v>
      </c>
      <c r="AD234" s="26" t="str">
        <f t="shared" si="21"/>
        <v>Pública clasificada</v>
      </c>
      <c r="AE234" s="26" t="e">
        <f t="shared" ca="1" si="17"/>
        <v>#NAME?</v>
      </c>
    </row>
    <row r="235" spans="8:31" ht="285" x14ac:dyDescent="0.25">
      <c r="H235" s="16" t="e">
        <f ca="1" xml:space="preserve"> _xll.EPMOlapMemberO("[CONTRATO].[PARENTH1].[C81012025]","","C81012025","","000;001")</f>
        <v>#NAME?</v>
      </c>
      <c r="I235" s="16" t="e">
        <f ca="1" xml:space="preserve"> _xll.EPMOlapMemberO("[AREA].[PARENTH1].[10000000025005]","","Gcia. Administración","","000;001")</f>
        <v>#NAME?</v>
      </c>
      <c r="J235" s="16" t="e">
        <f ca="1" xml:space="preserve"> _xll.EPMOlapMemberO("[RUBRO].[PARENTH1].[5118150001]","","TRAMITES Y LICENCIAS","","000;001")</f>
        <v>#NAME?</v>
      </c>
      <c r="K235" s="17" t="s">
        <v>337</v>
      </c>
      <c r="L235" s="17" t="s">
        <v>143</v>
      </c>
      <c r="M235" s="17" t="s">
        <v>9</v>
      </c>
      <c r="N235" s="35" t="s">
        <v>336</v>
      </c>
      <c r="O235" s="43" t="s">
        <v>14</v>
      </c>
      <c r="P235" t="str">
        <f t="shared" si="18"/>
        <v>enero</v>
      </c>
      <c r="Q235" s="43" t="s">
        <v>15</v>
      </c>
      <c r="R235" s="51">
        <f t="shared" si="20"/>
        <v>12.133333333333333</v>
      </c>
      <c r="S235" s="17" t="s">
        <v>21</v>
      </c>
      <c r="T235" s="17" t="s">
        <v>144</v>
      </c>
      <c r="U235" s="18">
        <v>3048688404</v>
      </c>
      <c r="V235" s="18">
        <v>3048688404</v>
      </c>
      <c r="W235" s="18" t="s">
        <v>17</v>
      </c>
      <c r="X235" s="15" t="str">
        <f t="shared" si="19"/>
        <v>APROBADAS</v>
      </c>
      <c r="Y235" s="26" t="s">
        <v>1142</v>
      </c>
      <c r="Z235" s="26" t="s">
        <v>17</v>
      </c>
      <c r="AA235" s="26" t="s">
        <v>17</v>
      </c>
      <c r="AB235" s="27" t="s">
        <v>1128</v>
      </c>
      <c r="AC235" s="26" t="s">
        <v>17</v>
      </c>
      <c r="AD235" s="26" t="str">
        <f t="shared" si="21"/>
        <v>Pública clasificada</v>
      </c>
      <c r="AE235" s="26" t="e">
        <f t="shared" ca="1" si="17"/>
        <v>#NAME?</v>
      </c>
    </row>
    <row r="236" spans="8:31" ht="285" x14ac:dyDescent="0.25">
      <c r="H236" s="16" t="e">
        <f ca="1" xml:space="preserve"> _xll.EPMOlapMemberO("[CONTRATO].[PARENTH1].[C81022025]","","C81022025","","000;001")</f>
        <v>#NAME?</v>
      </c>
      <c r="I236" s="16" t="e">
        <f ca="1" xml:space="preserve"> _xll.EPMOlapMemberO("[AREA].[PARENTH1].[10000000025005]","","Gcia. Administración","","000;001")</f>
        <v>#NAME?</v>
      </c>
      <c r="J236" s="16" t="e">
        <f ca="1" xml:space="preserve"> _xll.EPMOlapMemberO("[RUBRO].[PARENTH1].[5118150001]","","TRAMITES Y LICENCIAS","","000;001")</f>
        <v>#NAME?</v>
      </c>
      <c r="K236" s="17" t="s">
        <v>338</v>
      </c>
      <c r="L236" s="17" t="s">
        <v>143</v>
      </c>
      <c r="M236" s="17" t="s">
        <v>9</v>
      </c>
      <c r="N236" s="35" t="s">
        <v>336</v>
      </c>
      <c r="O236" s="43" t="s">
        <v>14</v>
      </c>
      <c r="P236" t="str">
        <f t="shared" si="18"/>
        <v>enero</v>
      </c>
      <c r="Q236" s="43" t="s">
        <v>15</v>
      </c>
      <c r="R236" s="51">
        <f t="shared" si="20"/>
        <v>12.133333333333333</v>
      </c>
      <c r="S236" s="17" t="s">
        <v>21</v>
      </c>
      <c r="T236" s="17" t="s">
        <v>144</v>
      </c>
      <c r="U236" s="18">
        <v>457436000</v>
      </c>
      <c r="V236" s="18">
        <v>457436000</v>
      </c>
      <c r="W236" s="18" t="s">
        <v>17</v>
      </c>
      <c r="X236" s="15" t="str">
        <f t="shared" si="19"/>
        <v>APROBADAS</v>
      </c>
      <c r="Y236" s="26" t="s">
        <v>1142</v>
      </c>
      <c r="Z236" s="26" t="s">
        <v>17</v>
      </c>
      <c r="AA236" s="26" t="s">
        <v>17</v>
      </c>
      <c r="AB236" s="27" t="s">
        <v>1128</v>
      </c>
      <c r="AC236" s="26" t="s">
        <v>17</v>
      </c>
      <c r="AD236" s="26" t="str">
        <f t="shared" si="21"/>
        <v>Pública clasificada</v>
      </c>
      <c r="AE236" s="26" t="e">
        <f t="shared" ca="1" si="17"/>
        <v>#NAME?</v>
      </c>
    </row>
    <row r="237" spans="8:31" ht="285" x14ac:dyDescent="0.25">
      <c r="H237" s="16" t="e">
        <f ca="1" xml:space="preserve"> _xll.EPMOlapMemberO("[CONTRATO].[PARENTH1].[C81032025]","","C81032025","","000;001")</f>
        <v>#NAME?</v>
      </c>
      <c r="I237" s="16" t="e">
        <f ca="1" xml:space="preserve"> _xll.EPMOlapMemberO("[AREA].[PARENTH1].[10000000025005]","","Gcia. Administración","","000;001")</f>
        <v>#NAME?</v>
      </c>
      <c r="J237" s="16" t="e">
        <f ca="1" xml:space="preserve"> _xll.EPMOlapMemberO("[RUBRO].[PARENTH1].[5118150001]","","TRAMITES Y LICENCIAS","","000;001")</f>
        <v>#NAME?</v>
      </c>
      <c r="K237" s="17" t="s">
        <v>339</v>
      </c>
      <c r="L237" s="17" t="s">
        <v>143</v>
      </c>
      <c r="M237" s="17" t="s">
        <v>9</v>
      </c>
      <c r="N237" s="35" t="s">
        <v>336</v>
      </c>
      <c r="O237" s="43" t="s">
        <v>14</v>
      </c>
      <c r="P237" t="str">
        <f t="shared" si="18"/>
        <v>enero</v>
      </c>
      <c r="Q237" s="43" t="s">
        <v>15</v>
      </c>
      <c r="R237" s="51">
        <f t="shared" si="20"/>
        <v>12.133333333333333</v>
      </c>
      <c r="S237" s="17" t="s">
        <v>21</v>
      </c>
      <c r="T237" s="17" t="s">
        <v>144</v>
      </c>
      <c r="U237" s="18">
        <v>177072000</v>
      </c>
      <c r="V237" s="18">
        <v>177072000</v>
      </c>
      <c r="W237" s="18" t="s">
        <v>17</v>
      </c>
      <c r="X237" s="15" t="str">
        <f t="shared" si="19"/>
        <v>APROBADAS</v>
      </c>
      <c r="Y237" s="26" t="s">
        <v>1142</v>
      </c>
      <c r="Z237" s="26" t="s">
        <v>17</v>
      </c>
      <c r="AA237" s="26" t="s">
        <v>17</v>
      </c>
      <c r="AB237" s="27" t="s">
        <v>1128</v>
      </c>
      <c r="AC237" s="26" t="s">
        <v>17</v>
      </c>
      <c r="AD237" s="26" t="str">
        <f t="shared" si="21"/>
        <v>Pública clasificada</v>
      </c>
      <c r="AE237" s="26" t="e">
        <f t="shared" ca="1" si="17"/>
        <v>#NAME?</v>
      </c>
    </row>
    <row r="238" spans="8:31" ht="285" x14ac:dyDescent="0.25">
      <c r="H238" s="16" t="e">
        <f ca="1" xml:space="preserve"> _xll.EPMOlapMemberO("[CONTRATO].[PARENTH1].[C81042025]","","C81042025","","000;001")</f>
        <v>#NAME?</v>
      </c>
      <c r="I238" s="16" t="e">
        <f ca="1" xml:space="preserve"> _xll.EPMOlapMemberO("[AREA].[PARENTH1].[10000000025005]","","Gcia. Administración","","000;001")</f>
        <v>#NAME?</v>
      </c>
      <c r="J238" s="16" t="e">
        <f ca="1" xml:space="preserve"> _xll.EPMOlapMemberO("[RUBRO].[PARENTH1].[5118150001]","","TRAMITES Y LICENCIAS","","000;001")</f>
        <v>#NAME?</v>
      </c>
      <c r="K238" s="17" t="s">
        <v>340</v>
      </c>
      <c r="L238" s="17" t="s">
        <v>143</v>
      </c>
      <c r="M238" s="17" t="s">
        <v>9</v>
      </c>
      <c r="N238" s="35" t="s">
        <v>336</v>
      </c>
      <c r="O238" s="43" t="s">
        <v>14</v>
      </c>
      <c r="P238" t="str">
        <f t="shared" si="18"/>
        <v>enero</v>
      </c>
      <c r="Q238" s="43" t="s">
        <v>15</v>
      </c>
      <c r="R238" s="51">
        <f t="shared" si="20"/>
        <v>12.133333333333333</v>
      </c>
      <c r="S238" s="17" t="s">
        <v>21</v>
      </c>
      <c r="T238" s="17" t="s">
        <v>144</v>
      </c>
      <c r="U238" s="18">
        <v>940168000</v>
      </c>
      <c r="V238" s="18">
        <v>940168000</v>
      </c>
      <c r="W238" s="18" t="s">
        <v>17</v>
      </c>
      <c r="X238" s="15" t="str">
        <f t="shared" si="19"/>
        <v>APROBADAS</v>
      </c>
      <c r="Y238" s="26" t="s">
        <v>1142</v>
      </c>
      <c r="Z238" s="26" t="s">
        <v>17</v>
      </c>
      <c r="AA238" s="26" t="s">
        <v>17</v>
      </c>
      <c r="AB238" s="27" t="s">
        <v>1128</v>
      </c>
      <c r="AC238" s="26" t="s">
        <v>17</v>
      </c>
      <c r="AD238" s="26" t="str">
        <f t="shared" si="21"/>
        <v>Pública clasificada</v>
      </c>
      <c r="AE238" s="26" t="e">
        <f t="shared" ca="1" si="17"/>
        <v>#NAME?</v>
      </c>
    </row>
    <row r="239" spans="8:31" ht="285" x14ac:dyDescent="0.25">
      <c r="H239" s="16" t="e">
        <f ca="1" xml:space="preserve"> _xll.EPMOlapMemberO("[CONTRATO].[PARENTH1].[C81052025]","","C81052025","","000;001")</f>
        <v>#NAME?</v>
      </c>
      <c r="I239" s="16" t="e">
        <f ca="1" xml:space="preserve"> _xll.EPMOlapMemberO("[AREA].[PARENTH1].[10000000025005]","","Gcia. Administración","","000;001")</f>
        <v>#NAME?</v>
      </c>
      <c r="J239" s="16" t="e">
        <f ca="1" xml:space="preserve"> _xll.EPMOlapMemberO("[RUBRO].[PARENTH1].[5118150001]","","TRAMITES Y LICENCIAS","","000;001")</f>
        <v>#NAME?</v>
      </c>
      <c r="K239" s="17" t="s">
        <v>341</v>
      </c>
      <c r="L239" s="17" t="s">
        <v>143</v>
      </c>
      <c r="M239" s="17" t="s">
        <v>9</v>
      </c>
      <c r="N239" s="35" t="s">
        <v>336</v>
      </c>
      <c r="O239" s="43" t="s">
        <v>14</v>
      </c>
      <c r="P239" t="str">
        <f t="shared" si="18"/>
        <v>enero</v>
      </c>
      <c r="Q239" s="43" t="s">
        <v>15</v>
      </c>
      <c r="R239" s="51">
        <f t="shared" si="20"/>
        <v>12.133333333333333</v>
      </c>
      <c r="S239" s="17" t="s">
        <v>21</v>
      </c>
      <c r="T239" s="17" t="s">
        <v>144</v>
      </c>
      <c r="U239" s="18">
        <v>243474000</v>
      </c>
      <c r="V239" s="18">
        <v>243474000</v>
      </c>
      <c r="W239" s="18" t="s">
        <v>17</v>
      </c>
      <c r="X239" s="15" t="str">
        <f t="shared" si="19"/>
        <v>APROBADAS</v>
      </c>
      <c r="Y239" s="26" t="s">
        <v>1142</v>
      </c>
      <c r="Z239" s="26" t="s">
        <v>17</v>
      </c>
      <c r="AA239" s="26" t="s">
        <v>17</v>
      </c>
      <c r="AB239" s="27" t="s">
        <v>1128</v>
      </c>
      <c r="AC239" s="26" t="s">
        <v>17</v>
      </c>
      <c r="AD239" s="26" t="str">
        <f t="shared" si="21"/>
        <v>Pública clasificada</v>
      </c>
      <c r="AE239" s="26" t="e">
        <f t="shared" ca="1" si="17"/>
        <v>#NAME?</v>
      </c>
    </row>
    <row r="240" spans="8:31" ht="285" x14ac:dyDescent="0.25">
      <c r="H240" s="16" t="e">
        <f ca="1" xml:space="preserve"> _xll.EPMOlapMemberO("[CONTRATO].[PARENTH1].[C81062025]","","C81062025","","000;001")</f>
        <v>#NAME?</v>
      </c>
      <c r="I240" s="16" t="e">
        <f ca="1" xml:space="preserve"> _xll.EPMOlapMemberO("[AREA].[PARENTH1].[10000000025005]","","Gcia. Administración","","000;001")</f>
        <v>#NAME?</v>
      </c>
      <c r="J240" s="16" t="e">
        <f ca="1" xml:space="preserve"> _xll.EPMOlapMemberO("[RUBRO].[PARENTH1].[5118150001]","","TRAMITES Y LICENCIAS","","000;001")</f>
        <v>#NAME?</v>
      </c>
      <c r="K240" s="17" t="s">
        <v>342</v>
      </c>
      <c r="L240" s="17" t="s">
        <v>143</v>
      </c>
      <c r="M240" s="17" t="s">
        <v>9</v>
      </c>
      <c r="N240" s="35" t="s">
        <v>336</v>
      </c>
      <c r="O240" s="43" t="s">
        <v>14</v>
      </c>
      <c r="P240" t="str">
        <f t="shared" si="18"/>
        <v>enero</v>
      </c>
      <c r="Q240" s="43" t="s">
        <v>15</v>
      </c>
      <c r="R240" s="51">
        <f t="shared" si="20"/>
        <v>12.133333333333333</v>
      </c>
      <c r="S240" s="17" t="s">
        <v>21</v>
      </c>
      <c r="T240" s="17" t="s">
        <v>144</v>
      </c>
      <c r="U240" s="18">
        <v>179180000</v>
      </c>
      <c r="V240" s="18">
        <v>179180000</v>
      </c>
      <c r="W240" s="18" t="s">
        <v>17</v>
      </c>
      <c r="X240" s="15" t="str">
        <f t="shared" si="19"/>
        <v>APROBADAS</v>
      </c>
      <c r="Y240" s="26" t="s">
        <v>1142</v>
      </c>
      <c r="Z240" s="26" t="s">
        <v>17</v>
      </c>
      <c r="AA240" s="26" t="s">
        <v>17</v>
      </c>
      <c r="AB240" s="27" t="s">
        <v>1128</v>
      </c>
      <c r="AC240" s="26" t="s">
        <v>17</v>
      </c>
      <c r="AD240" s="26" t="str">
        <f t="shared" si="21"/>
        <v>Pública clasificada</v>
      </c>
      <c r="AE240" s="26" t="e">
        <f t="shared" ca="1" si="17"/>
        <v>#NAME?</v>
      </c>
    </row>
    <row r="241" spans="8:31" ht="285" x14ac:dyDescent="0.25">
      <c r="H241" s="16" t="e">
        <f ca="1" xml:space="preserve"> _xll.EPMOlapMemberO("[CONTRATO].[PARENTH1].[C81072025]","","C81072025","","000;001")</f>
        <v>#NAME?</v>
      </c>
      <c r="I241" s="16" t="e">
        <f ca="1" xml:space="preserve"> _xll.EPMOlapMemberO("[AREA].[PARENTH1].[10000000025005]","","Gcia. Administración","","000;001")</f>
        <v>#NAME?</v>
      </c>
      <c r="J241" s="16" t="e">
        <f ca="1" xml:space="preserve"> _xll.EPMOlapMemberO("[RUBRO].[PARENTH1].[5118150001]","","TRAMITES Y LICENCIAS","","000;001")</f>
        <v>#NAME?</v>
      </c>
      <c r="K241" s="17" t="s">
        <v>343</v>
      </c>
      <c r="L241" s="17" t="s">
        <v>143</v>
      </c>
      <c r="M241" s="17" t="s">
        <v>9</v>
      </c>
      <c r="N241" s="35" t="s">
        <v>336</v>
      </c>
      <c r="O241" s="43" t="s">
        <v>178</v>
      </c>
      <c r="P241" t="str">
        <f t="shared" si="18"/>
        <v>enero</v>
      </c>
      <c r="Q241" s="43" t="s">
        <v>15</v>
      </c>
      <c r="R241" s="51">
        <f t="shared" si="20"/>
        <v>11.1</v>
      </c>
      <c r="S241" s="17" t="s">
        <v>21</v>
      </c>
      <c r="T241" s="17" t="s">
        <v>144</v>
      </c>
      <c r="U241" s="18">
        <v>196212640</v>
      </c>
      <c r="V241" s="18">
        <v>196212640</v>
      </c>
      <c r="W241" s="18" t="s">
        <v>17</v>
      </c>
      <c r="X241" s="15" t="str">
        <f t="shared" si="19"/>
        <v>APROBADAS</v>
      </c>
      <c r="Y241" s="26" t="s">
        <v>1142</v>
      </c>
      <c r="Z241" s="26" t="s">
        <v>17</v>
      </c>
      <c r="AA241" s="26" t="s">
        <v>17</v>
      </c>
      <c r="AB241" s="27" t="s">
        <v>1128</v>
      </c>
      <c r="AC241" s="26" t="s">
        <v>17</v>
      </c>
      <c r="AD241" s="26" t="str">
        <f t="shared" si="21"/>
        <v>Pública clasificada</v>
      </c>
      <c r="AE241" s="26" t="e">
        <f t="shared" ca="1" si="17"/>
        <v>#NAME?</v>
      </c>
    </row>
    <row r="242" spans="8:31" ht="285" x14ac:dyDescent="0.25">
      <c r="H242" s="16" t="e">
        <f ca="1" xml:space="preserve"> _xll.EPMOlapMemberO("[CONTRATO].[PARENTH1].[C81092025]","","C81092025","","000;001")</f>
        <v>#NAME?</v>
      </c>
      <c r="I242" s="16" t="e">
        <f ca="1" xml:space="preserve"> _xll.EPMOlapMemberO("[AREA].[PARENTH1].[10000000025005]","","Gcia. Administración","","000;001")</f>
        <v>#NAME?</v>
      </c>
      <c r="J242" s="16" t="e">
        <f ca="1" xml:space="preserve"> _xll.EPMOlapMemberO("[RUBRO].[PARENTH1].[5118150001]","","TRAMITES Y LICENCIAS","","000;001")</f>
        <v>#NAME?</v>
      </c>
      <c r="K242" s="17" t="s">
        <v>344</v>
      </c>
      <c r="L242" s="17" t="s">
        <v>143</v>
      </c>
      <c r="M242" s="17" t="s">
        <v>9</v>
      </c>
      <c r="N242" s="35" t="s">
        <v>336</v>
      </c>
      <c r="O242" s="43" t="s">
        <v>178</v>
      </c>
      <c r="P242" t="str">
        <f t="shared" si="18"/>
        <v>enero</v>
      </c>
      <c r="Q242" s="43" t="s">
        <v>15</v>
      </c>
      <c r="R242" s="51">
        <f t="shared" si="20"/>
        <v>11.1</v>
      </c>
      <c r="S242" s="17" t="s">
        <v>21</v>
      </c>
      <c r="T242" s="17" t="s">
        <v>144</v>
      </c>
      <c r="U242" s="18">
        <v>231416800</v>
      </c>
      <c r="V242" s="18">
        <v>231416800</v>
      </c>
      <c r="W242" s="18" t="s">
        <v>17</v>
      </c>
      <c r="X242" s="15" t="str">
        <f t="shared" si="19"/>
        <v>APROBADAS</v>
      </c>
      <c r="Y242" s="26" t="s">
        <v>1142</v>
      </c>
      <c r="Z242" s="26" t="s">
        <v>17</v>
      </c>
      <c r="AA242" s="26" t="s">
        <v>17</v>
      </c>
      <c r="AB242" s="27" t="s">
        <v>1128</v>
      </c>
      <c r="AC242" s="26" t="s">
        <v>17</v>
      </c>
      <c r="AD242" s="26" t="str">
        <f t="shared" si="21"/>
        <v>Pública clasificada</v>
      </c>
      <c r="AE242" s="26" t="e">
        <f t="shared" ca="1" si="17"/>
        <v>#NAME?</v>
      </c>
    </row>
    <row r="243" spans="8:31" ht="285" x14ac:dyDescent="0.25">
      <c r="H243" s="16" t="e">
        <f ca="1" xml:space="preserve"> _xll.EPMOlapMemberO("[CONTRATO].[PARENTH1].[C81102025]","","C81102025","","000;001")</f>
        <v>#NAME?</v>
      </c>
      <c r="I243" s="16" t="e">
        <f ca="1" xml:space="preserve"> _xll.EPMOlapMemberO("[AREA].[PARENTH1].[10000000025005]","","Gcia. Administración","","000;001")</f>
        <v>#NAME?</v>
      </c>
      <c r="J243" s="16" t="e">
        <f ca="1" xml:space="preserve"> _xll.EPMOlapMemberO("[RUBRO].[PARENTH1].[5118150001]","","TRAMITES Y LICENCIAS","","000;001")</f>
        <v>#NAME?</v>
      </c>
      <c r="K243" s="17" t="s">
        <v>345</v>
      </c>
      <c r="L243" s="17" t="s">
        <v>143</v>
      </c>
      <c r="M243" s="17" t="s">
        <v>9</v>
      </c>
      <c r="N243" s="35" t="s">
        <v>336</v>
      </c>
      <c r="O243" s="43" t="s">
        <v>178</v>
      </c>
      <c r="P243" t="str">
        <f t="shared" si="18"/>
        <v>enero</v>
      </c>
      <c r="Q243" s="43" t="s">
        <v>15</v>
      </c>
      <c r="R243" s="51">
        <f t="shared" si="20"/>
        <v>11.1</v>
      </c>
      <c r="S243" s="17" t="s">
        <v>21</v>
      </c>
      <c r="T243" s="17" t="s">
        <v>144</v>
      </c>
      <c r="U243" s="18">
        <v>158588000</v>
      </c>
      <c r="V243" s="18">
        <v>158588000</v>
      </c>
      <c r="W243" s="18" t="s">
        <v>17</v>
      </c>
      <c r="X243" s="15" t="str">
        <f t="shared" si="19"/>
        <v>APROBADAS</v>
      </c>
      <c r="Y243" s="26" t="s">
        <v>1142</v>
      </c>
      <c r="Z243" s="26" t="s">
        <v>17</v>
      </c>
      <c r="AA243" s="26" t="s">
        <v>17</v>
      </c>
      <c r="AB243" s="27" t="s">
        <v>1128</v>
      </c>
      <c r="AC243" s="26" t="s">
        <v>17</v>
      </c>
      <c r="AD243" s="26" t="str">
        <f t="shared" si="21"/>
        <v>Pública clasificada</v>
      </c>
      <c r="AE243" s="26" t="e">
        <f t="shared" ca="1" si="17"/>
        <v>#NAME?</v>
      </c>
    </row>
    <row r="244" spans="8:31" ht="285" x14ac:dyDescent="0.25">
      <c r="H244" s="16" t="e">
        <f ca="1" xml:space="preserve"> _xll.EPMOlapMemberO("[CONTRATO].[PARENTH1].[C81112025]","","C81112025","","000;001")</f>
        <v>#NAME?</v>
      </c>
      <c r="I244" s="16" t="e">
        <f ca="1" xml:space="preserve"> _xll.EPMOlapMemberO("[AREA].[PARENTH1].[10000000025005]","","Gcia. Administración","","000;001")</f>
        <v>#NAME?</v>
      </c>
      <c r="J244" s="16" t="e">
        <f ca="1" xml:space="preserve"> _xll.EPMOlapMemberO("[RUBRO].[PARENTH1].[5118150001]","","TRAMITES Y LICENCIAS","","000;001")</f>
        <v>#NAME?</v>
      </c>
      <c r="K244" s="17" t="s">
        <v>346</v>
      </c>
      <c r="L244" s="17" t="s">
        <v>143</v>
      </c>
      <c r="M244" s="17" t="s">
        <v>9</v>
      </c>
      <c r="N244" s="35" t="s">
        <v>336</v>
      </c>
      <c r="O244" s="43" t="s">
        <v>178</v>
      </c>
      <c r="P244" t="str">
        <f t="shared" si="18"/>
        <v>enero</v>
      </c>
      <c r="Q244" s="43" t="s">
        <v>15</v>
      </c>
      <c r="R244" s="51">
        <f t="shared" si="20"/>
        <v>11.1</v>
      </c>
      <c r="S244" s="17" t="s">
        <v>21</v>
      </c>
      <c r="T244" s="17" t="s">
        <v>144</v>
      </c>
      <c r="U244" s="18">
        <v>851170000</v>
      </c>
      <c r="V244" s="18">
        <v>851170000</v>
      </c>
      <c r="W244" s="18" t="s">
        <v>17</v>
      </c>
      <c r="X244" s="15" t="str">
        <f t="shared" si="19"/>
        <v>APROBADAS</v>
      </c>
      <c r="Y244" s="26" t="s">
        <v>1142</v>
      </c>
      <c r="Z244" s="26" t="s">
        <v>17</v>
      </c>
      <c r="AA244" s="26" t="s">
        <v>17</v>
      </c>
      <c r="AB244" s="27" t="s">
        <v>1128</v>
      </c>
      <c r="AC244" s="26" t="s">
        <v>17</v>
      </c>
      <c r="AD244" s="26" t="str">
        <f t="shared" si="21"/>
        <v>Pública clasificada</v>
      </c>
      <c r="AE244" s="26" t="e">
        <f t="shared" ca="1" si="17"/>
        <v>#NAME?</v>
      </c>
    </row>
    <row r="245" spans="8:31" ht="285" x14ac:dyDescent="0.25">
      <c r="H245" s="16" t="e">
        <f ca="1" xml:space="preserve"> _xll.EPMOlapMemberO("[CONTRATO].[PARENTH1].[C81122025]","","C81122025","","000;001")</f>
        <v>#NAME?</v>
      </c>
      <c r="I245" s="16" t="e">
        <f ca="1" xml:space="preserve"> _xll.EPMOlapMemberO("[AREA].[PARENTH1].[10000000025005]","","Gcia. Administración","","000;001")</f>
        <v>#NAME?</v>
      </c>
      <c r="J245" s="16" t="e">
        <f ca="1" xml:space="preserve"> _xll.EPMOlapMemberO("[RUBRO].[PARENTH1].[5118150001]","","TRAMITES Y LICENCIAS","","000;001")</f>
        <v>#NAME?</v>
      </c>
      <c r="K245" s="17" t="s">
        <v>347</v>
      </c>
      <c r="L245" s="17" t="s">
        <v>143</v>
      </c>
      <c r="M245" s="17" t="s">
        <v>9</v>
      </c>
      <c r="N245" s="35" t="s">
        <v>336</v>
      </c>
      <c r="O245" s="43" t="s">
        <v>178</v>
      </c>
      <c r="P245" t="str">
        <f t="shared" si="18"/>
        <v>enero</v>
      </c>
      <c r="Q245" s="43" t="s">
        <v>15</v>
      </c>
      <c r="R245" s="51">
        <f t="shared" si="20"/>
        <v>11.1</v>
      </c>
      <c r="S245" s="17" t="s">
        <v>21</v>
      </c>
      <c r="T245" s="17" t="s">
        <v>144</v>
      </c>
      <c r="U245" s="18">
        <v>164424000</v>
      </c>
      <c r="V245" s="18">
        <v>164424000</v>
      </c>
      <c r="W245" s="18" t="s">
        <v>17</v>
      </c>
      <c r="X245" s="15" t="str">
        <f t="shared" si="19"/>
        <v>APROBADAS</v>
      </c>
      <c r="Y245" s="26" t="s">
        <v>1142</v>
      </c>
      <c r="Z245" s="26" t="s">
        <v>17</v>
      </c>
      <c r="AA245" s="26" t="s">
        <v>17</v>
      </c>
      <c r="AB245" s="27" t="s">
        <v>1128</v>
      </c>
      <c r="AC245" s="26" t="s">
        <v>17</v>
      </c>
      <c r="AD245" s="26" t="str">
        <f t="shared" si="21"/>
        <v>Pública clasificada</v>
      </c>
      <c r="AE245" s="26" t="e">
        <f t="shared" ca="1" si="17"/>
        <v>#NAME?</v>
      </c>
    </row>
    <row r="246" spans="8:31" ht="285" x14ac:dyDescent="0.25">
      <c r="H246" s="16" t="e">
        <f ca="1" xml:space="preserve"> _xll.EPMOlapMemberO("[CONTRATO].[PARENTH1].[C81132025]","","C81132025","","000;001")</f>
        <v>#NAME?</v>
      </c>
      <c r="I246" s="16" t="e">
        <f ca="1" xml:space="preserve"> _xll.EPMOlapMemberO("[AREA].[PARENTH1].[10000000025005]","","Gcia. Administración","","000;001")</f>
        <v>#NAME?</v>
      </c>
      <c r="J246" s="16" t="e">
        <f ca="1" xml:space="preserve"> _xll.EPMOlapMemberO("[RUBRO].[PARENTH1].[5118150001]","","TRAMITES Y LICENCIAS","","000;001")</f>
        <v>#NAME?</v>
      </c>
      <c r="K246" s="17" t="s">
        <v>348</v>
      </c>
      <c r="L246" s="17" t="s">
        <v>143</v>
      </c>
      <c r="M246" s="17" t="s">
        <v>9</v>
      </c>
      <c r="N246" s="35" t="s">
        <v>336</v>
      </c>
      <c r="O246" s="43" t="s">
        <v>178</v>
      </c>
      <c r="P246" t="str">
        <f t="shared" si="18"/>
        <v>enero</v>
      </c>
      <c r="Q246" s="43" t="s">
        <v>15</v>
      </c>
      <c r="R246" s="51">
        <f t="shared" si="20"/>
        <v>11.1</v>
      </c>
      <c r="S246" s="17" t="s">
        <v>21</v>
      </c>
      <c r="T246" s="17" t="s">
        <v>144</v>
      </c>
      <c r="U246" s="18">
        <v>85374000</v>
      </c>
      <c r="V246" s="18">
        <v>85374000</v>
      </c>
      <c r="W246" s="18" t="s">
        <v>17</v>
      </c>
      <c r="X246" s="15" t="str">
        <f t="shared" si="19"/>
        <v>APROBADAS</v>
      </c>
      <c r="Y246" s="26" t="s">
        <v>1142</v>
      </c>
      <c r="Z246" s="26" t="s">
        <v>17</v>
      </c>
      <c r="AA246" s="26" t="s">
        <v>17</v>
      </c>
      <c r="AB246" s="27" t="s">
        <v>1128</v>
      </c>
      <c r="AC246" s="26" t="s">
        <v>17</v>
      </c>
      <c r="AD246" s="26" t="str">
        <f t="shared" si="21"/>
        <v>Pública clasificada</v>
      </c>
      <c r="AE246" s="26" t="e">
        <f t="shared" ca="1" si="17"/>
        <v>#NAME?</v>
      </c>
    </row>
    <row r="247" spans="8:31" ht="285" x14ac:dyDescent="0.25">
      <c r="H247" s="16" t="e">
        <f ca="1" xml:space="preserve"> _xll.EPMOlapMemberO("[CONTRATO].[PARENTH1].[C81142025]","","C81142025","","000;001")</f>
        <v>#NAME?</v>
      </c>
      <c r="I247" s="16" t="e">
        <f ca="1" xml:space="preserve"> _xll.EPMOlapMemberO("[AREA].[PARENTH1].[10000000025005]","","Gcia. Administración","","000;001")</f>
        <v>#NAME?</v>
      </c>
      <c r="J247" s="16" t="e">
        <f ca="1" xml:space="preserve"> _xll.EPMOlapMemberO("[RUBRO].[PARENTH1].[5118150001]","","TRAMITES Y LICENCIAS","","000;001")</f>
        <v>#NAME?</v>
      </c>
      <c r="K247" s="17" t="s">
        <v>349</v>
      </c>
      <c r="L247" s="17" t="s">
        <v>143</v>
      </c>
      <c r="M247" s="17" t="s">
        <v>9</v>
      </c>
      <c r="N247" s="35" t="s">
        <v>336</v>
      </c>
      <c r="O247" s="43" t="s">
        <v>178</v>
      </c>
      <c r="P247" t="str">
        <f t="shared" si="18"/>
        <v>enero</v>
      </c>
      <c r="Q247" s="43" t="s">
        <v>15</v>
      </c>
      <c r="R247" s="51">
        <f t="shared" si="20"/>
        <v>11.1</v>
      </c>
      <c r="S247" s="17" t="s">
        <v>21</v>
      </c>
      <c r="T247" s="17" t="s">
        <v>144</v>
      </c>
      <c r="U247" s="18">
        <v>100461226</v>
      </c>
      <c r="V247" s="18">
        <v>100461226</v>
      </c>
      <c r="W247" s="18" t="s">
        <v>17</v>
      </c>
      <c r="X247" s="15" t="str">
        <f t="shared" si="19"/>
        <v>APROBADAS</v>
      </c>
      <c r="Y247" s="26" t="s">
        <v>1142</v>
      </c>
      <c r="Z247" s="26" t="s">
        <v>17</v>
      </c>
      <c r="AA247" s="26" t="s">
        <v>17</v>
      </c>
      <c r="AB247" s="27" t="s">
        <v>1128</v>
      </c>
      <c r="AC247" s="26" t="s">
        <v>17</v>
      </c>
      <c r="AD247" s="26" t="str">
        <f t="shared" si="21"/>
        <v>Pública clasificada</v>
      </c>
      <c r="AE247" s="26" t="e">
        <f t="shared" ca="1" si="17"/>
        <v>#NAME?</v>
      </c>
    </row>
    <row r="248" spans="8:31" ht="285" x14ac:dyDescent="0.25">
      <c r="H248" s="16" t="e">
        <f ca="1" xml:space="preserve"> _xll.EPMOlapMemberO("[CONTRATO].[PARENTH1].[C81152025]","","C81152025","","000;001")</f>
        <v>#NAME?</v>
      </c>
      <c r="I248" s="16" t="e">
        <f ca="1" xml:space="preserve"> _xll.EPMOlapMemberO("[AREA].[PARENTH1].[10000000025005]","","Gcia. Administración","","000;001")</f>
        <v>#NAME?</v>
      </c>
      <c r="J248" s="16" t="e">
        <f ca="1" xml:space="preserve"> _xll.EPMOlapMemberO("[RUBRO].[PARENTH1].[5118150001]","","TRAMITES Y LICENCIAS","","000;001")</f>
        <v>#NAME?</v>
      </c>
      <c r="K248" s="17" t="s">
        <v>350</v>
      </c>
      <c r="L248" s="17" t="s">
        <v>143</v>
      </c>
      <c r="M248" s="17" t="s">
        <v>9</v>
      </c>
      <c r="N248" s="35" t="s">
        <v>336</v>
      </c>
      <c r="O248" s="43" t="s">
        <v>178</v>
      </c>
      <c r="P248" t="str">
        <f t="shared" si="18"/>
        <v>enero</v>
      </c>
      <c r="Q248" s="43" t="s">
        <v>15</v>
      </c>
      <c r="R248" s="51">
        <f t="shared" si="20"/>
        <v>11.1</v>
      </c>
      <c r="S248" s="17" t="s">
        <v>21</v>
      </c>
      <c r="T248" s="17" t="s">
        <v>144</v>
      </c>
      <c r="U248" s="18">
        <v>963372864</v>
      </c>
      <c r="V248" s="18">
        <v>963372864</v>
      </c>
      <c r="W248" s="18" t="s">
        <v>17</v>
      </c>
      <c r="X248" s="15" t="str">
        <f t="shared" si="19"/>
        <v>APROBADAS</v>
      </c>
      <c r="Y248" s="26" t="s">
        <v>1142</v>
      </c>
      <c r="Z248" s="26" t="s">
        <v>17</v>
      </c>
      <c r="AA248" s="26" t="s">
        <v>17</v>
      </c>
      <c r="AB248" s="27" t="s">
        <v>1128</v>
      </c>
      <c r="AC248" s="26" t="s">
        <v>17</v>
      </c>
      <c r="AD248" s="26" t="str">
        <f t="shared" si="21"/>
        <v>Pública clasificada</v>
      </c>
      <c r="AE248" s="26" t="e">
        <f t="shared" ca="1" si="17"/>
        <v>#NAME?</v>
      </c>
    </row>
    <row r="249" spans="8:31" ht="285" x14ac:dyDescent="0.25">
      <c r="H249" s="16" t="e">
        <f ca="1" xml:space="preserve"> _xll.EPMOlapMemberO("[CONTRATO].[PARENTH1].[C81162025]","","C81162025","","000;001")</f>
        <v>#NAME?</v>
      </c>
      <c r="I249" s="16" t="e">
        <f ca="1" xml:space="preserve"> _xll.EPMOlapMemberO("[AREA].[PARENTH1].[10000000025005]","","Gcia. Administración","","000;001")</f>
        <v>#NAME?</v>
      </c>
      <c r="J249" s="16" t="e">
        <f ca="1" xml:space="preserve"> _xll.EPMOlapMemberO("[RUBRO].[PARENTH1].[5118150001]","","TRAMITES Y LICENCIAS","","000;001")</f>
        <v>#NAME?</v>
      </c>
      <c r="K249" s="17" t="s">
        <v>351</v>
      </c>
      <c r="L249" s="17" t="s">
        <v>143</v>
      </c>
      <c r="M249" s="17" t="s">
        <v>9</v>
      </c>
      <c r="N249" s="35" t="s">
        <v>352</v>
      </c>
      <c r="O249" s="43" t="s">
        <v>353</v>
      </c>
      <c r="P249" t="str">
        <f t="shared" si="18"/>
        <v>enero</v>
      </c>
      <c r="Q249" s="43" t="s">
        <v>15</v>
      </c>
      <c r="R249" s="51">
        <f t="shared" si="20"/>
        <v>10.166666666666666</v>
      </c>
      <c r="S249" s="17" t="s">
        <v>21</v>
      </c>
      <c r="T249" s="17" t="s">
        <v>144</v>
      </c>
      <c r="U249" s="18">
        <v>340845436</v>
      </c>
      <c r="V249" s="18">
        <v>340845436</v>
      </c>
      <c r="W249" s="18" t="s">
        <v>17</v>
      </c>
      <c r="X249" s="15" t="str">
        <f t="shared" si="19"/>
        <v>APROBADAS</v>
      </c>
      <c r="Y249" s="26" t="s">
        <v>1142</v>
      </c>
      <c r="Z249" s="26" t="s">
        <v>17</v>
      </c>
      <c r="AA249" s="26" t="s">
        <v>17</v>
      </c>
      <c r="AB249" s="27" t="s">
        <v>1128</v>
      </c>
      <c r="AC249" s="26" t="s">
        <v>17</v>
      </c>
      <c r="AD249" s="26" t="str">
        <f t="shared" si="21"/>
        <v>Pública clasificada</v>
      </c>
      <c r="AE249" s="26" t="e">
        <f t="shared" ca="1" si="17"/>
        <v>#NAME?</v>
      </c>
    </row>
    <row r="250" spans="8:31" ht="285" x14ac:dyDescent="0.25">
      <c r="H250" s="16" t="e">
        <f ca="1" xml:space="preserve"> _xll.EPMOlapMemberO("[CONTRATO].[PARENTH1].[C82032025]","","C82032025","","000;001")</f>
        <v>#NAME?</v>
      </c>
      <c r="I250" s="16" t="e">
        <f ca="1" xml:space="preserve"> _xll.EPMOlapMemberO("[AREA].[PARENTH1].[10000000025005]","","Gcia. Administración","","000;001")</f>
        <v>#NAME?</v>
      </c>
      <c r="J250" s="16" t="e">
        <f ca="1" xml:space="preserve"> _xll.EPMOlapMemberO("[RUBRO].[PARENTH1].[5118150001]","","TRAMITES Y LICENCIAS","","000;001")</f>
        <v>#NAME?</v>
      </c>
      <c r="K250" s="17" t="s">
        <v>354</v>
      </c>
      <c r="L250" s="17" t="s">
        <v>143</v>
      </c>
      <c r="M250" s="17" t="s">
        <v>9</v>
      </c>
      <c r="N250" s="35" t="s">
        <v>352</v>
      </c>
      <c r="O250" s="43" t="s">
        <v>94</v>
      </c>
      <c r="P250" t="str">
        <f t="shared" si="18"/>
        <v>enero</v>
      </c>
      <c r="Q250" s="43" t="s">
        <v>15</v>
      </c>
      <c r="R250" s="51">
        <f t="shared" si="20"/>
        <v>12.1</v>
      </c>
      <c r="S250" s="17" t="s">
        <v>21</v>
      </c>
      <c r="T250" s="17" t="s">
        <v>144</v>
      </c>
      <c r="U250" s="18">
        <v>902579938</v>
      </c>
      <c r="V250" s="18">
        <v>902579938</v>
      </c>
      <c r="W250" s="18" t="s">
        <v>17</v>
      </c>
      <c r="X250" s="15" t="str">
        <f t="shared" si="19"/>
        <v>APROBADAS</v>
      </c>
      <c r="Y250" s="26" t="s">
        <v>1142</v>
      </c>
      <c r="Z250" s="26" t="s">
        <v>17</v>
      </c>
      <c r="AA250" s="26" t="s">
        <v>17</v>
      </c>
      <c r="AB250" s="27" t="s">
        <v>1128</v>
      </c>
      <c r="AC250" s="26" t="s">
        <v>17</v>
      </c>
      <c r="AD250" s="26" t="str">
        <f t="shared" si="21"/>
        <v>Pública clasificada</v>
      </c>
      <c r="AE250" s="26" t="e">
        <f t="shared" ca="1" si="17"/>
        <v>#NAME?</v>
      </c>
    </row>
    <row r="251" spans="8:31" ht="285" x14ac:dyDescent="0.25">
      <c r="H251" s="16" t="e">
        <f ca="1" xml:space="preserve"> _xll.EPMOlapMemberO("[CONTRATO].[PARENTH1].[C82042025]","","C82042025","","000;001")</f>
        <v>#NAME?</v>
      </c>
      <c r="I251" s="16" t="e">
        <f ca="1" xml:space="preserve"> _xll.EPMOlapMemberO("[AREA].[PARENTH1].[10000000025005]","","Gcia. Administración","","000;001")</f>
        <v>#NAME?</v>
      </c>
      <c r="J251" s="16" t="e">
        <f ca="1" xml:space="preserve"> _xll.EPMOlapMemberO("[RUBRO].[PARENTH1].[5118150001]","","TRAMITES Y LICENCIAS","","000;001")</f>
        <v>#NAME?</v>
      </c>
      <c r="K251" s="17" t="s">
        <v>355</v>
      </c>
      <c r="L251" s="17" t="s">
        <v>143</v>
      </c>
      <c r="M251" s="17" t="s">
        <v>9</v>
      </c>
      <c r="N251" s="35" t="s">
        <v>352</v>
      </c>
      <c r="O251" s="43" t="s">
        <v>353</v>
      </c>
      <c r="P251" t="str">
        <f t="shared" si="18"/>
        <v>enero</v>
      </c>
      <c r="Q251" s="43" t="s">
        <v>15</v>
      </c>
      <c r="R251" s="51">
        <f t="shared" si="20"/>
        <v>10.166666666666666</v>
      </c>
      <c r="S251" s="17" t="s">
        <v>21</v>
      </c>
      <c r="T251" s="17" t="s">
        <v>144</v>
      </c>
      <c r="U251" s="18">
        <v>313961368</v>
      </c>
      <c r="V251" s="18">
        <v>313961368</v>
      </c>
      <c r="W251" s="18" t="s">
        <v>17</v>
      </c>
      <c r="X251" s="15" t="str">
        <f t="shared" si="19"/>
        <v>APROBADAS</v>
      </c>
      <c r="Y251" s="26" t="s">
        <v>1142</v>
      </c>
      <c r="Z251" s="26" t="s">
        <v>17</v>
      </c>
      <c r="AA251" s="26" t="s">
        <v>17</v>
      </c>
      <c r="AB251" s="27" t="s">
        <v>1128</v>
      </c>
      <c r="AC251" s="26" t="s">
        <v>17</v>
      </c>
      <c r="AD251" s="26" t="str">
        <f t="shared" si="21"/>
        <v>Pública clasificada</v>
      </c>
      <c r="AE251" s="26" t="e">
        <f t="shared" ca="1" si="17"/>
        <v>#NAME?</v>
      </c>
    </row>
    <row r="252" spans="8:31" ht="285" x14ac:dyDescent="0.25">
      <c r="H252" s="16" t="e">
        <f ca="1" xml:space="preserve"> _xll.EPMOlapMemberO("[CONTRATO].[PARENTH1].[C82052025]","","C82052025","","000;001")</f>
        <v>#NAME?</v>
      </c>
      <c r="I252" s="16" t="e">
        <f ca="1" xml:space="preserve"> _xll.EPMOlapMemberO("[AREA].[PARENTH1].[10000000025005]","","Gcia. Administración","","000;001")</f>
        <v>#NAME?</v>
      </c>
      <c r="J252" s="16" t="e">
        <f ca="1" xml:space="preserve"> _xll.EPMOlapMemberO("[RUBRO].[PARENTH1].[5118150001]","","TRAMITES Y LICENCIAS","","000;001")</f>
        <v>#NAME?</v>
      </c>
      <c r="K252" s="17" t="s">
        <v>356</v>
      </c>
      <c r="L252" s="17" t="s">
        <v>143</v>
      </c>
      <c r="M252" s="17" t="s">
        <v>9</v>
      </c>
      <c r="N252" s="35" t="s">
        <v>352</v>
      </c>
      <c r="O252" s="43" t="s">
        <v>178</v>
      </c>
      <c r="P252" t="str">
        <f t="shared" si="18"/>
        <v>enero</v>
      </c>
      <c r="Q252" s="43" t="s">
        <v>15</v>
      </c>
      <c r="R252" s="51">
        <f t="shared" si="20"/>
        <v>11.1</v>
      </c>
      <c r="S252" s="17" t="s">
        <v>21</v>
      </c>
      <c r="T252" s="17" t="s">
        <v>144</v>
      </c>
      <c r="U252" s="18">
        <v>1002960728</v>
      </c>
      <c r="V252" s="18">
        <v>1002960728</v>
      </c>
      <c r="W252" s="18" t="s">
        <v>17</v>
      </c>
      <c r="X252" s="15" t="str">
        <f t="shared" si="19"/>
        <v>APROBADAS</v>
      </c>
      <c r="Y252" s="26" t="s">
        <v>1142</v>
      </c>
      <c r="Z252" s="26" t="s">
        <v>17</v>
      </c>
      <c r="AA252" s="26" t="s">
        <v>17</v>
      </c>
      <c r="AB252" s="27" t="s">
        <v>1128</v>
      </c>
      <c r="AC252" s="26" t="s">
        <v>17</v>
      </c>
      <c r="AD252" s="26" t="str">
        <f t="shared" si="21"/>
        <v>Pública clasificada</v>
      </c>
      <c r="AE252" s="26" t="e">
        <f t="shared" ca="1" si="17"/>
        <v>#NAME?</v>
      </c>
    </row>
    <row r="253" spans="8:31" ht="285" x14ac:dyDescent="0.25">
      <c r="H253" s="16" t="e">
        <f ca="1" xml:space="preserve"> _xll.EPMOlapMemberO("[CONTRATO].[PARENTH1].[C82062025]","","C82062025","","000;001")</f>
        <v>#NAME?</v>
      </c>
      <c r="I253" s="16" t="e">
        <f ca="1" xml:space="preserve"> _xll.EPMOlapMemberO("[AREA].[PARENTH1].[10000000025005]","","Gcia. Administración","","000;001")</f>
        <v>#NAME?</v>
      </c>
      <c r="J253" s="16" t="e">
        <f ca="1" xml:space="preserve"> _xll.EPMOlapMemberO("[RUBRO].[PARENTH1].[5118150001]","","TRAMITES Y LICENCIAS","","000;001")</f>
        <v>#NAME?</v>
      </c>
      <c r="K253" s="17" t="s">
        <v>357</v>
      </c>
      <c r="L253" s="17" t="s">
        <v>143</v>
      </c>
      <c r="M253" s="17" t="s">
        <v>9</v>
      </c>
      <c r="N253" s="35" t="s">
        <v>352</v>
      </c>
      <c r="O253" s="43" t="s">
        <v>178</v>
      </c>
      <c r="P253" t="str">
        <f t="shared" si="18"/>
        <v>enero</v>
      </c>
      <c r="Q253" s="43" t="s">
        <v>15</v>
      </c>
      <c r="R253" s="51">
        <f t="shared" si="20"/>
        <v>11.1</v>
      </c>
      <c r="S253" s="17" t="s">
        <v>21</v>
      </c>
      <c r="T253" s="17" t="s">
        <v>144</v>
      </c>
      <c r="U253" s="18">
        <v>1660176074</v>
      </c>
      <c r="V253" s="18">
        <v>1660176074</v>
      </c>
      <c r="W253" s="18" t="s">
        <v>17</v>
      </c>
      <c r="X253" s="15" t="str">
        <f t="shared" si="19"/>
        <v>APROBADAS</v>
      </c>
      <c r="Y253" s="26" t="s">
        <v>1142</v>
      </c>
      <c r="Z253" s="26" t="s">
        <v>17</v>
      </c>
      <c r="AA253" s="26" t="s">
        <v>17</v>
      </c>
      <c r="AB253" s="27" t="s">
        <v>1128</v>
      </c>
      <c r="AC253" s="26" t="s">
        <v>17</v>
      </c>
      <c r="AD253" s="26" t="str">
        <f t="shared" si="21"/>
        <v>Pública clasificada</v>
      </c>
      <c r="AE253" s="26" t="e">
        <f t="shared" ca="1" si="17"/>
        <v>#NAME?</v>
      </c>
    </row>
    <row r="254" spans="8:31" ht="285" x14ac:dyDescent="0.25">
      <c r="H254" s="16" t="e">
        <f ca="1" xml:space="preserve"> _xll.EPMOlapMemberO("[CONTRATO].[PARENTH1].[C82072025]","","C82072025","","000;001")</f>
        <v>#NAME?</v>
      </c>
      <c r="I254" s="16" t="e">
        <f ca="1" xml:space="preserve"> _xll.EPMOlapMemberO("[AREA].[PARENTH1].[10000000025005]","","Gcia. Administración","","000;001")</f>
        <v>#NAME?</v>
      </c>
      <c r="J254" s="16" t="e">
        <f ca="1" xml:space="preserve"> _xll.EPMOlapMemberO("[RUBRO].[PARENTH1].[5118150001]","","TRAMITES Y LICENCIAS","","000;001")</f>
        <v>#NAME?</v>
      </c>
      <c r="K254" s="17" t="s">
        <v>358</v>
      </c>
      <c r="L254" s="17" t="s">
        <v>143</v>
      </c>
      <c r="M254" s="17" t="s">
        <v>9</v>
      </c>
      <c r="N254" s="35" t="s">
        <v>352</v>
      </c>
      <c r="O254" s="43" t="s">
        <v>353</v>
      </c>
      <c r="P254" t="str">
        <f t="shared" si="18"/>
        <v>enero</v>
      </c>
      <c r="Q254" s="43" t="s">
        <v>15</v>
      </c>
      <c r="R254" s="51">
        <f t="shared" si="20"/>
        <v>10.166666666666666</v>
      </c>
      <c r="S254" s="17" t="s">
        <v>21</v>
      </c>
      <c r="T254" s="17" t="s">
        <v>144</v>
      </c>
      <c r="U254" s="18">
        <v>381089965</v>
      </c>
      <c r="V254" s="18">
        <v>381089965</v>
      </c>
      <c r="W254" s="18" t="s">
        <v>17</v>
      </c>
      <c r="X254" s="15" t="str">
        <f t="shared" si="19"/>
        <v>APROBADAS</v>
      </c>
      <c r="Y254" s="26" t="s">
        <v>1142</v>
      </c>
      <c r="Z254" s="26" t="s">
        <v>17</v>
      </c>
      <c r="AA254" s="26" t="s">
        <v>17</v>
      </c>
      <c r="AB254" s="27" t="s">
        <v>1128</v>
      </c>
      <c r="AC254" s="26" t="s">
        <v>17</v>
      </c>
      <c r="AD254" s="26" t="str">
        <f t="shared" si="21"/>
        <v>Pública clasificada</v>
      </c>
      <c r="AE254" s="26" t="e">
        <f t="shared" ca="1" si="17"/>
        <v>#NAME?</v>
      </c>
    </row>
    <row r="255" spans="8:31" ht="255" x14ac:dyDescent="0.25">
      <c r="H255" s="16" t="e">
        <f ca="1" xml:space="preserve"> _xll.EPMOlapMemberO("[CONTRATO].[PARENTH1].[C82102025]","","C82102025","","000;001")</f>
        <v>#NAME?</v>
      </c>
      <c r="I255" s="16" t="e">
        <f ca="1" xml:space="preserve"> _xll.EPMOlapMemberO("[AREA].[PARENTH1].[10000000025005]","","Gcia. Administración","","000;001")</f>
        <v>#NAME?</v>
      </c>
      <c r="J255" s="16" t="e">
        <f ca="1" xml:space="preserve"> _xll.EPMOlapMemberO("[RUBRO].[PARENTH1].[5118150001]","","TRAMITES Y LICENCIAS","","000;001")</f>
        <v>#NAME?</v>
      </c>
      <c r="K255" s="17" t="s">
        <v>359</v>
      </c>
      <c r="L255" s="17" t="s">
        <v>143</v>
      </c>
      <c r="M255" s="17" t="s">
        <v>9</v>
      </c>
      <c r="N255" s="35" t="s">
        <v>360</v>
      </c>
      <c r="O255" s="43" t="s">
        <v>14</v>
      </c>
      <c r="P255" t="str">
        <f t="shared" si="18"/>
        <v>enero</v>
      </c>
      <c r="Q255" s="43" t="s">
        <v>15</v>
      </c>
      <c r="R255" s="51">
        <f t="shared" si="20"/>
        <v>12.133333333333333</v>
      </c>
      <c r="S255" s="17" t="s">
        <v>21</v>
      </c>
      <c r="T255" s="17" t="s">
        <v>144</v>
      </c>
      <c r="U255" s="18">
        <v>2500000000</v>
      </c>
      <c r="V255" s="18">
        <v>2500000000</v>
      </c>
      <c r="W255" s="18" t="s">
        <v>17</v>
      </c>
      <c r="X255" s="15" t="str">
        <f t="shared" si="19"/>
        <v>APROBADAS</v>
      </c>
      <c r="Y255" s="26" t="s">
        <v>1142</v>
      </c>
      <c r="Z255" s="26" t="s">
        <v>17</v>
      </c>
      <c r="AA255" s="26" t="s">
        <v>17</v>
      </c>
      <c r="AB255" s="27" t="s">
        <v>1128</v>
      </c>
      <c r="AC255" s="26" t="s">
        <v>17</v>
      </c>
      <c r="AD255" s="26" t="str">
        <f t="shared" si="21"/>
        <v>Pública clasificada</v>
      </c>
      <c r="AE255" s="26" t="e">
        <f t="shared" ca="1" si="17"/>
        <v>#NAME?</v>
      </c>
    </row>
    <row r="256" spans="8:31" ht="255" x14ac:dyDescent="0.25">
      <c r="H256" s="16" t="e">
        <f ca="1" xml:space="preserve"> _xll.EPMOlapMemberO("[CONTRATO].[PARENTH1].[C82512025]","","C82512025","","000;001")</f>
        <v>#NAME?</v>
      </c>
      <c r="I256" s="16" t="e">
        <f ca="1" xml:space="preserve"> _xll.EPMOlapMemberO("[AREA].[PARENTH1].[10000000025005]","","Gcia. Administración","","000;001")</f>
        <v>#NAME?</v>
      </c>
      <c r="J256" s="16" t="e">
        <f ca="1" xml:space="preserve"> _xll.EPMOlapMemberO("[RUBRO].[PARENTH1].[5118150001]","","TRAMITES Y LICENCIAS","","000;001")</f>
        <v>#NAME?</v>
      </c>
      <c r="K256" s="17" t="s">
        <v>361</v>
      </c>
      <c r="L256" s="17" t="s">
        <v>143</v>
      </c>
      <c r="M256" s="17" t="s">
        <v>9</v>
      </c>
      <c r="N256" s="35" t="s">
        <v>360</v>
      </c>
      <c r="O256" s="43" t="s">
        <v>14</v>
      </c>
      <c r="P256" t="str">
        <f t="shared" si="18"/>
        <v>enero</v>
      </c>
      <c r="Q256" s="43" t="s">
        <v>15</v>
      </c>
      <c r="R256" s="51">
        <f t="shared" si="20"/>
        <v>12.133333333333333</v>
      </c>
      <c r="S256" s="17" t="s">
        <v>21</v>
      </c>
      <c r="T256" s="17" t="s">
        <v>144</v>
      </c>
      <c r="U256" s="18">
        <v>1300312212</v>
      </c>
      <c r="V256" s="18">
        <v>1300312212</v>
      </c>
      <c r="W256" s="18" t="s">
        <v>17</v>
      </c>
      <c r="X256" s="15" t="str">
        <f t="shared" si="19"/>
        <v>APROBADAS</v>
      </c>
      <c r="Y256" s="26" t="s">
        <v>1142</v>
      </c>
      <c r="Z256" s="26" t="s">
        <v>17</v>
      </c>
      <c r="AA256" s="26" t="s">
        <v>17</v>
      </c>
      <c r="AB256" s="27" t="s">
        <v>1128</v>
      </c>
      <c r="AC256" s="26" t="s">
        <v>17</v>
      </c>
      <c r="AD256" s="26" t="str">
        <f t="shared" si="21"/>
        <v>Pública clasificada</v>
      </c>
      <c r="AE256" s="26" t="e">
        <f t="shared" ca="1" si="17"/>
        <v>#NAME?</v>
      </c>
    </row>
    <row r="257" spans="8:31" ht="255" x14ac:dyDescent="0.25">
      <c r="H257" s="16" t="e">
        <f ca="1" xml:space="preserve"> _xll.EPMOlapMemberO("[CONTRATO].[PARENTH1].[C82522025]","","C82522025","","000;001")</f>
        <v>#NAME?</v>
      </c>
      <c r="I257" s="16" t="e">
        <f ca="1" xml:space="preserve"> _xll.EPMOlapMemberO("[AREA].[PARENTH1].[10000000025005]","","Gcia. Administración","","000;001")</f>
        <v>#NAME?</v>
      </c>
      <c r="J257" s="16" t="e">
        <f ca="1" xml:space="preserve"> _xll.EPMOlapMemberO("[RUBRO].[PARENTH1].[5118150001]","","TRAMITES Y LICENCIAS","","000;001")</f>
        <v>#NAME?</v>
      </c>
      <c r="K257" s="17" t="s">
        <v>362</v>
      </c>
      <c r="L257" s="17" t="s">
        <v>143</v>
      </c>
      <c r="M257" s="17" t="s">
        <v>9</v>
      </c>
      <c r="N257" s="35" t="s">
        <v>360</v>
      </c>
      <c r="O257" s="43" t="s">
        <v>14</v>
      </c>
      <c r="P257" t="str">
        <f t="shared" si="18"/>
        <v>enero</v>
      </c>
      <c r="Q257" s="43" t="s">
        <v>15</v>
      </c>
      <c r="R257" s="51">
        <f t="shared" si="20"/>
        <v>12.133333333333333</v>
      </c>
      <c r="S257" s="17" t="s">
        <v>21</v>
      </c>
      <c r="T257" s="17" t="s">
        <v>144</v>
      </c>
      <c r="U257" s="18">
        <v>3200000000</v>
      </c>
      <c r="V257" s="18">
        <v>3200000000</v>
      </c>
      <c r="W257" s="18" t="s">
        <v>17</v>
      </c>
      <c r="X257" s="15" t="str">
        <f t="shared" si="19"/>
        <v>APROBADAS</v>
      </c>
      <c r="Y257" s="26" t="s">
        <v>1142</v>
      </c>
      <c r="Z257" s="26" t="s">
        <v>17</v>
      </c>
      <c r="AA257" s="26" t="s">
        <v>17</v>
      </c>
      <c r="AB257" s="27" t="s">
        <v>1128</v>
      </c>
      <c r="AC257" s="26" t="s">
        <v>17</v>
      </c>
      <c r="AD257" s="26" t="str">
        <f t="shared" si="21"/>
        <v>Pública clasificada</v>
      </c>
      <c r="AE257" s="26" t="e">
        <f t="shared" ca="1" si="17"/>
        <v>#NAME?</v>
      </c>
    </row>
    <row r="258" spans="8:31" ht="255" x14ac:dyDescent="0.25">
      <c r="H258" s="16" t="e">
        <f ca="1" xml:space="preserve"> _xll.EPMOlapMemberO("[CONTRATO].[PARENTH1].[C82532025]","","C82532025","","000;001")</f>
        <v>#NAME?</v>
      </c>
      <c r="I258" s="16" t="e">
        <f ca="1" xml:space="preserve"> _xll.EPMOlapMemberO("[AREA].[PARENTH1].[10000000025005]","","Gcia. Administración","","000;001")</f>
        <v>#NAME?</v>
      </c>
      <c r="J258" s="16" t="e">
        <f ca="1" xml:space="preserve"> _xll.EPMOlapMemberO("[RUBRO].[PARENTH1].[5118150001]","","TRAMITES Y LICENCIAS","","000;001")</f>
        <v>#NAME?</v>
      </c>
      <c r="K258" s="17" t="s">
        <v>363</v>
      </c>
      <c r="L258" s="17" t="s">
        <v>143</v>
      </c>
      <c r="M258" s="17" t="s">
        <v>9</v>
      </c>
      <c r="N258" s="35" t="s">
        <v>360</v>
      </c>
      <c r="O258" s="43" t="s">
        <v>14</v>
      </c>
      <c r="P258" t="str">
        <f t="shared" si="18"/>
        <v>enero</v>
      </c>
      <c r="Q258" s="43" t="s">
        <v>15</v>
      </c>
      <c r="R258" s="51">
        <f t="shared" si="20"/>
        <v>12.133333333333333</v>
      </c>
      <c r="S258" s="17" t="s">
        <v>21</v>
      </c>
      <c r="T258" s="17" t="s">
        <v>144</v>
      </c>
      <c r="U258" s="18">
        <v>700000000</v>
      </c>
      <c r="V258" s="18">
        <v>700000000</v>
      </c>
      <c r="W258" s="18" t="s">
        <v>17</v>
      </c>
      <c r="X258" s="15" t="str">
        <f t="shared" si="19"/>
        <v>APROBADAS</v>
      </c>
      <c r="Y258" s="26" t="s">
        <v>1142</v>
      </c>
      <c r="Z258" s="26" t="s">
        <v>17</v>
      </c>
      <c r="AA258" s="26" t="s">
        <v>17</v>
      </c>
      <c r="AB258" s="27" t="s">
        <v>1128</v>
      </c>
      <c r="AC258" s="26" t="s">
        <v>17</v>
      </c>
      <c r="AD258" s="26" t="str">
        <f t="shared" si="21"/>
        <v>Pública clasificada</v>
      </c>
      <c r="AE258" s="26" t="e">
        <f t="shared" ca="1" si="17"/>
        <v>#NAME?</v>
      </c>
    </row>
    <row r="259" spans="8:31" ht="255" x14ac:dyDescent="0.25">
      <c r="H259" s="16" t="e">
        <f ca="1" xml:space="preserve"> _xll.EPMOlapMemberO("[CONTRATO].[PARENTH1].[C82542025]","","C82542025","","000;001")</f>
        <v>#NAME?</v>
      </c>
      <c r="I259" s="16" t="e">
        <f ca="1" xml:space="preserve"> _xll.EPMOlapMemberO("[AREA].[PARENTH1].[10000000025005]","","Gcia. Administración","","000;001")</f>
        <v>#NAME?</v>
      </c>
      <c r="J259" s="16" t="e">
        <f ca="1" xml:space="preserve"> _xll.EPMOlapMemberO("[RUBRO].[PARENTH1].[5118150001]","","TRAMITES Y LICENCIAS","","000;001")</f>
        <v>#NAME?</v>
      </c>
      <c r="K259" s="17" t="s">
        <v>364</v>
      </c>
      <c r="L259" s="17" t="s">
        <v>143</v>
      </c>
      <c r="M259" s="17" t="s">
        <v>9</v>
      </c>
      <c r="N259" s="35" t="s">
        <v>360</v>
      </c>
      <c r="O259" s="43" t="s">
        <v>14</v>
      </c>
      <c r="P259" t="str">
        <f t="shared" si="18"/>
        <v>enero</v>
      </c>
      <c r="Q259" s="43" t="s">
        <v>15</v>
      </c>
      <c r="R259" s="51">
        <f t="shared" si="20"/>
        <v>12.133333333333333</v>
      </c>
      <c r="S259" s="17" t="s">
        <v>21</v>
      </c>
      <c r="T259" s="17" t="s">
        <v>144</v>
      </c>
      <c r="U259" s="18">
        <v>7500000000</v>
      </c>
      <c r="V259" s="18">
        <v>7500000000</v>
      </c>
      <c r="W259" s="18" t="s">
        <v>17</v>
      </c>
      <c r="X259" s="15" t="str">
        <f t="shared" si="19"/>
        <v>APROBADAS</v>
      </c>
      <c r="Y259" s="26" t="s">
        <v>1142</v>
      </c>
      <c r="Z259" s="26" t="s">
        <v>17</v>
      </c>
      <c r="AA259" s="26" t="s">
        <v>17</v>
      </c>
      <c r="AB259" s="27" t="s">
        <v>1128</v>
      </c>
      <c r="AC259" s="26" t="s">
        <v>17</v>
      </c>
      <c r="AD259" s="26" t="str">
        <f t="shared" si="21"/>
        <v>Pública clasificada</v>
      </c>
      <c r="AE259" s="26" t="e">
        <f t="shared" ca="1" si="17"/>
        <v>#NAME?</v>
      </c>
    </row>
    <row r="260" spans="8:31" ht="255" x14ac:dyDescent="0.25">
      <c r="H260" s="16" t="e">
        <f ca="1" xml:space="preserve"> _xll.EPMOlapMemberO("[CONTRATO].[PARENTH1].[C82552025]","","C82552025","","000;001")</f>
        <v>#NAME?</v>
      </c>
      <c r="I260" s="16" t="e">
        <f ca="1" xml:space="preserve"> _xll.EPMOlapMemberO("[AREA].[PARENTH1].[10000000025005]","","Gcia. Administración","","000;001")</f>
        <v>#NAME?</v>
      </c>
      <c r="J260" s="16" t="e">
        <f ca="1" xml:space="preserve"> _xll.EPMOlapMemberO("[RUBRO].[PARENTH1].[5118150001]","","TRAMITES Y LICENCIAS","","000;001")</f>
        <v>#NAME?</v>
      </c>
      <c r="K260" s="17" t="s">
        <v>365</v>
      </c>
      <c r="L260" s="17" t="s">
        <v>143</v>
      </c>
      <c r="M260" s="17" t="s">
        <v>9</v>
      </c>
      <c r="N260" s="35" t="s">
        <v>360</v>
      </c>
      <c r="O260" s="43" t="s">
        <v>14</v>
      </c>
      <c r="P260" t="str">
        <f t="shared" si="18"/>
        <v>enero</v>
      </c>
      <c r="Q260" s="43" t="s">
        <v>15</v>
      </c>
      <c r="R260" s="51">
        <f t="shared" si="20"/>
        <v>12.133333333333333</v>
      </c>
      <c r="S260" s="17" t="s">
        <v>21</v>
      </c>
      <c r="T260" s="17" t="s">
        <v>144</v>
      </c>
      <c r="U260" s="18">
        <v>7500000000</v>
      </c>
      <c r="V260" s="18">
        <v>7500000000</v>
      </c>
      <c r="W260" s="18" t="s">
        <v>17</v>
      </c>
      <c r="X260" s="15" t="str">
        <f t="shared" si="19"/>
        <v>APROBADAS</v>
      </c>
      <c r="Y260" s="26" t="s">
        <v>1142</v>
      </c>
      <c r="Z260" s="26" t="s">
        <v>17</v>
      </c>
      <c r="AA260" s="26" t="s">
        <v>17</v>
      </c>
      <c r="AB260" s="27" t="s">
        <v>1128</v>
      </c>
      <c r="AC260" s="26" t="s">
        <v>17</v>
      </c>
      <c r="AD260" s="26" t="str">
        <f t="shared" si="21"/>
        <v>Pública clasificada</v>
      </c>
      <c r="AE260" s="26" t="e">
        <f t="shared" ca="1" si="17"/>
        <v>#NAME?</v>
      </c>
    </row>
    <row r="261" spans="8:31" ht="255" x14ac:dyDescent="0.25">
      <c r="H261" s="16" t="e">
        <f ca="1" xml:space="preserve"> _xll.EPMOlapMemberO("[CONTRATO].[PARENTH1].[C82562025]","","C82562025","","000;001")</f>
        <v>#NAME?</v>
      </c>
      <c r="I261" s="16" t="e">
        <f ca="1" xml:space="preserve"> _xll.EPMOlapMemberO("[AREA].[PARENTH1].[10000000025005]","","Gcia. Administración","","000;001")</f>
        <v>#NAME?</v>
      </c>
      <c r="J261" s="16" t="e">
        <f ca="1" xml:space="preserve"> _xll.EPMOlapMemberO("[RUBRO].[PARENTH1].[5118150001]","","TRAMITES Y LICENCIAS","","000;001")</f>
        <v>#NAME?</v>
      </c>
      <c r="K261" s="17" t="s">
        <v>366</v>
      </c>
      <c r="L261" s="17" t="s">
        <v>143</v>
      </c>
      <c r="M261" s="17" t="s">
        <v>9</v>
      </c>
      <c r="N261" s="35" t="s">
        <v>360</v>
      </c>
      <c r="O261" s="43" t="s">
        <v>14</v>
      </c>
      <c r="P261" t="str">
        <f t="shared" si="18"/>
        <v>enero</v>
      </c>
      <c r="Q261" s="43" t="s">
        <v>15</v>
      </c>
      <c r="R261" s="51">
        <f t="shared" si="20"/>
        <v>12.133333333333333</v>
      </c>
      <c r="S261" s="17" t="s">
        <v>21</v>
      </c>
      <c r="T261" s="17" t="s">
        <v>144</v>
      </c>
      <c r="U261" s="18">
        <v>400000000</v>
      </c>
      <c r="V261" s="18">
        <v>400000000</v>
      </c>
      <c r="W261" s="18" t="s">
        <v>17</v>
      </c>
      <c r="X261" s="15" t="str">
        <f t="shared" si="19"/>
        <v>APROBADAS</v>
      </c>
      <c r="Y261" s="26" t="s">
        <v>1142</v>
      </c>
      <c r="Z261" s="26" t="s">
        <v>17</v>
      </c>
      <c r="AA261" s="26" t="s">
        <v>17</v>
      </c>
      <c r="AB261" s="27" t="s">
        <v>1128</v>
      </c>
      <c r="AC261" s="26" t="s">
        <v>17</v>
      </c>
      <c r="AD261" s="26" t="str">
        <f t="shared" si="21"/>
        <v>Pública clasificada</v>
      </c>
      <c r="AE261" s="26" t="e">
        <f t="shared" ca="1" si="17"/>
        <v>#NAME?</v>
      </c>
    </row>
    <row r="262" spans="8:31" ht="300" x14ac:dyDescent="0.25">
      <c r="H262" s="16" t="e">
        <f ca="1" xml:space="preserve"> _xll.EPMOlapMemberO("[CONTRATO].[PARENTH1].[C82572025]","","C82572025","","000;001")</f>
        <v>#NAME?</v>
      </c>
      <c r="I262" s="16" t="e">
        <f ca="1" xml:space="preserve"> _xll.EPMOlapMemberO("[AREA].[PARENTH1].[10000000025005]","","Gcia. Administración","","000;001")</f>
        <v>#NAME?</v>
      </c>
      <c r="J262" s="16" t="e">
        <f ca="1" xml:space="preserve"> _xll.EPMOlapMemberO("[RUBRO].[PARENTH1].[5118150001]","","TRAMITES Y LICENCIAS","","000;001")</f>
        <v>#NAME?</v>
      </c>
      <c r="K262" s="17" t="s">
        <v>367</v>
      </c>
      <c r="L262" s="17" t="s">
        <v>143</v>
      </c>
      <c r="M262" s="17" t="s">
        <v>9</v>
      </c>
      <c r="N262" s="35" t="s">
        <v>368</v>
      </c>
      <c r="O262" s="43" t="s">
        <v>14</v>
      </c>
      <c r="P262" t="str">
        <f t="shared" si="18"/>
        <v>enero</v>
      </c>
      <c r="Q262" s="43" t="s">
        <v>15</v>
      </c>
      <c r="R262" s="51">
        <f t="shared" si="20"/>
        <v>12.133333333333333</v>
      </c>
      <c r="S262" s="17" t="s">
        <v>21</v>
      </c>
      <c r="T262" s="17" t="s">
        <v>144</v>
      </c>
      <c r="U262" s="18">
        <v>5506070472</v>
      </c>
      <c r="V262" s="18">
        <v>5506070472</v>
      </c>
      <c r="W262" s="18" t="s">
        <v>17</v>
      </c>
      <c r="X262" s="15" t="str">
        <f t="shared" si="19"/>
        <v>APROBADAS</v>
      </c>
      <c r="Y262" s="26" t="s">
        <v>1142</v>
      </c>
      <c r="Z262" s="26" t="s">
        <v>17</v>
      </c>
      <c r="AA262" s="26" t="s">
        <v>17</v>
      </c>
      <c r="AB262" s="27" t="s">
        <v>1128</v>
      </c>
      <c r="AC262" s="26" t="s">
        <v>17</v>
      </c>
      <c r="AD262" s="26" t="str">
        <f t="shared" si="21"/>
        <v>Pública clasificada</v>
      </c>
      <c r="AE262" s="26" t="e">
        <f t="shared" ca="1" si="17"/>
        <v>#NAME?</v>
      </c>
    </row>
    <row r="263" spans="8:31" ht="300" x14ac:dyDescent="0.25">
      <c r="H263" s="16" t="e">
        <f ca="1" xml:space="preserve"> _xll.EPMOlapMemberO("[CONTRATO].[PARENTH1].[C83012025]","","C83012025","","000;001")</f>
        <v>#NAME?</v>
      </c>
      <c r="I263" s="16" t="e">
        <f ca="1" xml:space="preserve"> _xll.EPMOlapMemberO("[AREA].[PARENTH1].[10000000025005]","","Gcia. Administración","","000;001")</f>
        <v>#NAME?</v>
      </c>
      <c r="J263" s="16" t="e">
        <f ca="1" xml:space="preserve"> _xll.EPMOlapMemberO("[RUBRO].[PARENTH1].[5118150001]","","TRAMITES Y LICENCIAS","","000;001")</f>
        <v>#NAME?</v>
      </c>
      <c r="K263" s="17" t="s">
        <v>369</v>
      </c>
      <c r="L263" s="17" t="s">
        <v>143</v>
      </c>
      <c r="M263" s="17" t="s">
        <v>9</v>
      </c>
      <c r="N263" s="35" t="s">
        <v>368</v>
      </c>
      <c r="O263" s="43" t="s">
        <v>14</v>
      </c>
      <c r="P263" t="str">
        <f t="shared" si="18"/>
        <v>enero</v>
      </c>
      <c r="Q263" s="43" t="s">
        <v>15</v>
      </c>
      <c r="R263" s="51">
        <f t="shared" si="20"/>
        <v>12.133333333333333</v>
      </c>
      <c r="S263" s="17" t="s">
        <v>21</v>
      </c>
      <c r="T263" s="17" t="s">
        <v>144</v>
      </c>
      <c r="U263" s="18">
        <v>632712171</v>
      </c>
      <c r="V263" s="18">
        <v>632712171</v>
      </c>
      <c r="W263" s="18" t="s">
        <v>17</v>
      </c>
      <c r="X263" s="15" t="str">
        <f t="shared" si="19"/>
        <v>APROBADAS</v>
      </c>
      <c r="Y263" s="26" t="s">
        <v>1142</v>
      </c>
      <c r="Z263" s="26" t="s">
        <v>17</v>
      </c>
      <c r="AA263" s="26" t="s">
        <v>17</v>
      </c>
      <c r="AB263" s="27" t="s">
        <v>1128</v>
      </c>
      <c r="AC263" s="26" t="s">
        <v>17</v>
      </c>
      <c r="AD263" s="26" t="str">
        <f t="shared" si="21"/>
        <v>Pública clasificada</v>
      </c>
      <c r="AE263" s="26" t="e">
        <f t="shared" ca="1" si="17"/>
        <v>#NAME?</v>
      </c>
    </row>
    <row r="264" spans="8:31" ht="210" x14ac:dyDescent="0.25">
      <c r="H264" s="16" t="e">
        <f ca="1" xml:space="preserve"> _xll.EPMOlapMemberO("[CONTRATO].[PARENTH1].[C83032025]","","C83032025","","000;001")</f>
        <v>#NAME?</v>
      </c>
      <c r="I264" s="16" t="e">
        <f ca="1" xml:space="preserve"> _xll.EPMOlapMemberO("[AREA].[PARENTH1].[10000000025005]","","Gcia. Administración","","000;001")</f>
        <v>#NAME?</v>
      </c>
      <c r="J264" s="16" t="e">
        <f ca="1" xml:space="preserve"> _xll.EPMOlapMemberO("[RUBRO].[PARENTH1].[5118150001]","","TRAMITES Y LICENCIAS","","000;001")</f>
        <v>#NAME?</v>
      </c>
      <c r="K264" s="17" t="s">
        <v>370</v>
      </c>
      <c r="L264" s="17" t="s">
        <v>371</v>
      </c>
      <c r="M264" s="17" t="s">
        <v>9</v>
      </c>
      <c r="N264" s="35" t="s">
        <v>372</v>
      </c>
      <c r="O264" s="43" t="s">
        <v>14</v>
      </c>
      <c r="P264" t="str">
        <f t="shared" si="18"/>
        <v>enero</v>
      </c>
      <c r="Q264" s="43" t="s">
        <v>15</v>
      </c>
      <c r="R264" s="51">
        <f t="shared" si="20"/>
        <v>12.133333333333333</v>
      </c>
      <c r="S264" s="17" t="s">
        <v>21</v>
      </c>
      <c r="T264" s="17" t="s">
        <v>144</v>
      </c>
      <c r="U264" s="18">
        <v>1197769678</v>
      </c>
      <c r="V264" s="18">
        <v>1197769678</v>
      </c>
      <c r="W264" s="18" t="s">
        <v>17</v>
      </c>
      <c r="X264" s="15" t="str">
        <f t="shared" si="19"/>
        <v>APROBADAS</v>
      </c>
      <c r="Y264" s="26" t="s">
        <v>1142</v>
      </c>
      <c r="Z264" s="26" t="s">
        <v>17</v>
      </c>
      <c r="AA264" s="26" t="s">
        <v>17</v>
      </c>
      <c r="AB264" s="27" t="s">
        <v>1128</v>
      </c>
      <c r="AC264" s="26" t="s">
        <v>17</v>
      </c>
      <c r="AD264" s="26" t="str">
        <f t="shared" si="21"/>
        <v>Pública clasificada</v>
      </c>
      <c r="AE264" s="26" t="e">
        <f t="shared" ca="1" si="17"/>
        <v>#NAME?</v>
      </c>
    </row>
    <row r="265" spans="8:31" ht="210" x14ac:dyDescent="0.25">
      <c r="H265" s="16" t="e">
        <f ca="1" xml:space="preserve"> _xll.EPMOlapMemberO("[CONTRATO].[PARENTH1].[C84012025]","","C84012025","","000;001")</f>
        <v>#NAME?</v>
      </c>
      <c r="I265" s="16" t="e">
        <f ca="1" xml:space="preserve"> _xll.EPMOlapMemberO("[AREA].[PARENTH1].[10000000025003]","","Gcia. Investigación","","000;001")</f>
        <v>#NAME?</v>
      </c>
      <c r="J265" s="16" t="e">
        <f ca="1" xml:space="preserve"> _xll.EPMOlapMemberO("[RUBRO].[PARENTH1].[5118150001]","","TRAMITES Y LICENCIAS","","000;001")</f>
        <v>#NAME?</v>
      </c>
      <c r="K265" s="17" t="s">
        <v>373</v>
      </c>
      <c r="L265" s="17" t="s">
        <v>371</v>
      </c>
      <c r="M265" s="17" t="s">
        <v>9</v>
      </c>
      <c r="N265" s="35" t="s">
        <v>374</v>
      </c>
      <c r="O265" s="43" t="s">
        <v>155</v>
      </c>
      <c r="P265" t="str">
        <f t="shared" si="18"/>
        <v>enero</v>
      </c>
      <c r="Q265" s="43" t="s">
        <v>15</v>
      </c>
      <c r="R265" s="51">
        <f t="shared" si="20"/>
        <v>12.1</v>
      </c>
      <c r="S265" s="17" t="s">
        <v>21</v>
      </c>
      <c r="T265" s="17" t="s">
        <v>144</v>
      </c>
      <c r="U265" s="18">
        <v>4500000000</v>
      </c>
      <c r="V265" s="18">
        <v>4500000000</v>
      </c>
      <c r="W265" s="18" t="s">
        <v>17</v>
      </c>
      <c r="X265" s="15" t="str">
        <f t="shared" si="19"/>
        <v>APROBADAS</v>
      </c>
      <c r="Y265" s="26" t="s">
        <v>1142</v>
      </c>
      <c r="Z265" s="26" t="s">
        <v>17</v>
      </c>
      <c r="AA265" s="26" t="s">
        <v>17</v>
      </c>
      <c r="AB265" s="27" t="s">
        <v>1128</v>
      </c>
      <c r="AC265" s="26" t="s">
        <v>17</v>
      </c>
      <c r="AD265" s="26" t="str">
        <f t="shared" si="21"/>
        <v>Pública clasificada</v>
      </c>
      <c r="AE265" s="26" t="e">
        <f t="shared" ca="1" si="17"/>
        <v>#NAME?</v>
      </c>
    </row>
    <row r="266" spans="8:31" ht="210" x14ac:dyDescent="0.25">
      <c r="H266" s="16" t="e">
        <f ca="1" xml:space="preserve"> _xll.EPMOlapMemberO("[CONTRATO].[PARENTH1].[C84022025]","","C84022025","","000;001")</f>
        <v>#NAME?</v>
      </c>
      <c r="I266" s="16" t="e">
        <f ca="1" xml:space="preserve"> _xll.EPMOlapMemberO("[AREA].[PARENTH1].[10000000025003]","","Gcia. Investigación","","000;001")</f>
        <v>#NAME?</v>
      </c>
      <c r="J266" s="16" t="e">
        <f ca="1" xml:space="preserve"> _xll.EPMOlapMemberO("[RUBRO].[PARENTH1].[5118150001]","","TRAMITES Y LICENCIAS","","000;001")</f>
        <v>#NAME?</v>
      </c>
      <c r="K266" s="17" t="s">
        <v>375</v>
      </c>
      <c r="L266" s="17" t="s">
        <v>371</v>
      </c>
      <c r="M266" s="17" t="s">
        <v>9</v>
      </c>
      <c r="N266" s="35" t="s">
        <v>374</v>
      </c>
      <c r="O266" s="43" t="s">
        <v>155</v>
      </c>
      <c r="P266" t="str">
        <f t="shared" si="18"/>
        <v>enero</v>
      </c>
      <c r="Q266" s="43" t="s">
        <v>15</v>
      </c>
      <c r="R266" s="51">
        <f t="shared" si="20"/>
        <v>12.1</v>
      </c>
      <c r="S266" s="17" t="s">
        <v>21</v>
      </c>
      <c r="T266" s="17" t="s">
        <v>144</v>
      </c>
      <c r="U266" s="18">
        <v>3500000000</v>
      </c>
      <c r="V266" s="18">
        <v>3500000000</v>
      </c>
      <c r="W266" s="18" t="s">
        <v>17</v>
      </c>
      <c r="X266" s="15" t="str">
        <f t="shared" si="19"/>
        <v>APROBADAS</v>
      </c>
      <c r="Y266" s="26" t="s">
        <v>1142</v>
      </c>
      <c r="Z266" s="26" t="s">
        <v>17</v>
      </c>
      <c r="AA266" s="26" t="s">
        <v>17</v>
      </c>
      <c r="AB266" s="27" t="s">
        <v>1128</v>
      </c>
      <c r="AC266" s="26" t="s">
        <v>17</v>
      </c>
      <c r="AD266" s="26" t="str">
        <f t="shared" si="21"/>
        <v>Pública clasificada</v>
      </c>
      <c r="AE266" s="26" t="e">
        <f t="shared" ca="1" si="17"/>
        <v>#NAME?</v>
      </c>
    </row>
    <row r="267" spans="8:31" ht="210" x14ac:dyDescent="0.25">
      <c r="H267" s="16" t="e">
        <f ca="1" xml:space="preserve"> _xll.EPMOlapMemberO("[CONTRATO].[PARENTH1].[C84032025]","","C84032025","","000;001")</f>
        <v>#NAME?</v>
      </c>
      <c r="I267" s="16" t="e">
        <f ca="1" xml:space="preserve"> _xll.EPMOlapMemberO("[AREA].[PARENTH1].[10000000025003]","","Gcia. Investigación","","000;001")</f>
        <v>#NAME?</v>
      </c>
      <c r="J267" s="16" t="e">
        <f ca="1" xml:space="preserve"> _xll.EPMOlapMemberO("[RUBRO].[PARENTH1].[5118150001]","","TRAMITES Y LICENCIAS","","000;001")</f>
        <v>#NAME?</v>
      </c>
      <c r="K267" s="17" t="s">
        <v>376</v>
      </c>
      <c r="L267" s="17" t="s">
        <v>371</v>
      </c>
      <c r="M267" s="17" t="s">
        <v>9</v>
      </c>
      <c r="N267" s="35" t="s">
        <v>374</v>
      </c>
      <c r="O267" s="43" t="s">
        <v>155</v>
      </c>
      <c r="P267" t="str">
        <f t="shared" si="18"/>
        <v>enero</v>
      </c>
      <c r="Q267" s="43" t="s">
        <v>15</v>
      </c>
      <c r="R267" s="51">
        <f t="shared" si="20"/>
        <v>12.1</v>
      </c>
      <c r="S267" s="17" t="s">
        <v>21</v>
      </c>
      <c r="T267" s="17" t="s">
        <v>144</v>
      </c>
      <c r="U267" s="18">
        <v>1000000000</v>
      </c>
      <c r="V267" s="18">
        <v>1000000000</v>
      </c>
      <c r="W267" s="18" t="s">
        <v>17</v>
      </c>
      <c r="X267" s="15" t="str">
        <f t="shared" si="19"/>
        <v>APROBADAS</v>
      </c>
      <c r="Y267" s="26" t="s">
        <v>1142</v>
      </c>
      <c r="Z267" s="26" t="s">
        <v>17</v>
      </c>
      <c r="AA267" s="26" t="s">
        <v>17</v>
      </c>
      <c r="AB267" s="27" t="s">
        <v>1128</v>
      </c>
      <c r="AC267" s="26" t="s">
        <v>17</v>
      </c>
      <c r="AD267" s="26" t="str">
        <f t="shared" si="21"/>
        <v>Pública clasificada</v>
      </c>
      <c r="AE267" s="26" t="e">
        <f t="shared" ca="1" si="17"/>
        <v>#NAME?</v>
      </c>
    </row>
    <row r="268" spans="8:31" ht="210" x14ac:dyDescent="0.25">
      <c r="H268" s="16" t="e">
        <f ca="1" xml:space="preserve"> _xll.EPMOlapMemberO("[CONTRATO].[PARENTH1].[C84042025]","","C84042025","","000;001")</f>
        <v>#NAME?</v>
      </c>
      <c r="I268" s="16" t="e">
        <f ca="1" xml:space="preserve"> _xll.EPMOlapMemberO("[AREA].[PARENTH1].[10000000025003]","","Gcia. Investigación","","000;001")</f>
        <v>#NAME?</v>
      </c>
      <c r="J268" s="16" t="e">
        <f ca="1" xml:space="preserve"> _xll.EPMOlapMemberO("[RUBRO].[PARENTH1].[5118150001]","","TRAMITES Y LICENCIAS","","000;001")</f>
        <v>#NAME?</v>
      </c>
      <c r="K268" s="17" t="s">
        <v>377</v>
      </c>
      <c r="L268" s="17" t="s">
        <v>371</v>
      </c>
      <c r="M268" s="17" t="s">
        <v>9</v>
      </c>
      <c r="N268" s="35" t="s">
        <v>374</v>
      </c>
      <c r="O268" s="43" t="s">
        <v>155</v>
      </c>
      <c r="P268" t="str">
        <f t="shared" si="18"/>
        <v>enero</v>
      </c>
      <c r="Q268" s="43" t="s">
        <v>15</v>
      </c>
      <c r="R268" s="51">
        <f t="shared" si="20"/>
        <v>12.1</v>
      </c>
      <c r="S268" s="17" t="s">
        <v>21</v>
      </c>
      <c r="T268" s="17" t="s">
        <v>144</v>
      </c>
      <c r="U268" s="18">
        <v>1000000000</v>
      </c>
      <c r="V268" s="18">
        <v>1000000000</v>
      </c>
      <c r="W268" s="18" t="s">
        <v>17</v>
      </c>
      <c r="X268" s="15" t="str">
        <f t="shared" si="19"/>
        <v>APROBADAS</v>
      </c>
      <c r="Y268" s="26" t="s">
        <v>1142</v>
      </c>
      <c r="Z268" s="26" t="s">
        <v>17</v>
      </c>
      <c r="AA268" s="26" t="s">
        <v>17</v>
      </c>
      <c r="AB268" s="27" t="s">
        <v>1128</v>
      </c>
      <c r="AC268" s="26" t="s">
        <v>17</v>
      </c>
      <c r="AD268" s="26" t="str">
        <f t="shared" si="21"/>
        <v>Pública clasificada</v>
      </c>
      <c r="AE268" s="26" t="e">
        <f t="shared" ca="1" si="17"/>
        <v>#NAME?</v>
      </c>
    </row>
    <row r="269" spans="8:31" ht="210" x14ac:dyDescent="0.25">
      <c r="H269" s="16" t="e">
        <f ca="1" xml:space="preserve"> _xll.EPMOlapMemberO("[CONTRATO].[PARENTH1].[C84052025]","","C84052025","","000;001")</f>
        <v>#NAME?</v>
      </c>
      <c r="I269" s="16" t="e">
        <f ca="1" xml:space="preserve"> _xll.EPMOlapMemberO("[AREA].[PARENTH1].[10000000025003]","","Gcia. Investigación","","000;001")</f>
        <v>#NAME?</v>
      </c>
      <c r="J269" s="16" t="e">
        <f ca="1" xml:space="preserve"> _xll.EPMOlapMemberO("[RUBRO].[PARENTH1].[5118150001]","","TRAMITES Y LICENCIAS","","000;001")</f>
        <v>#NAME?</v>
      </c>
      <c r="K269" s="17" t="s">
        <v>378</v>
      </c>
      <c r="L269" s="17" t="s">
        <v>371</v>
      </c>
      <c r="M269" s="17" t="s">
        <v>9</v>
      </c>
      <c r="N269" s="35" t="s">
        <v>374</v>
      </c>
      <c r="O269" s="43" t="s">
        <v>155</v>
      </c>
      <c r="P269" t="str">
        <f t="shared" si="18"/>
        <v>enero</v>
      </c>
      <c r="Q269" s="43" t="s">
        <v>15</v>
      </c>
      <c r="R269" s="51">
        <f t="shared" si="20"/>
        <v>12.1</v>
      </c>
      <c r="S269" s="17" t="s">
        <v>21</v>
      </c>
      <c r="T269" s="17" t="s">
        <v>144</v>
      </c>
      <c r="U269" s="18">
        <v>1000000000</v>
      </c>
      <c r="V269" s="18">
        <v>1000000000</v>
      </c>
      <c r="W269" s="18" t="s">
        <v>17</v>
      </c>
      <c r="X269" s="15" t="str">
        <f t="shared" si="19"/>
        <v>APROBADAS</v>
      </c>
      <c r="Y269" s="26" t="s">
        <v>1142</v>
      </c>
      <c r="Z269" s="26" t="s">
        <v>17</v>
      </c>
      <c r="AA269" s="26" t="s">
        <v>17</v>
      </c>
      <c r="AB269" s="27" t="s">
        <v>1128</v>
      </c>
      <c r="AC269" s="26" t="s">
        <v>17</v>
      </c>
      <c r="AD269" s="26" t="str">
        <f t="shared" si="21"/>
        <v>Pública clasificada</v>
      </c>
      <c r="AE269" s="26" t="e">
        <f t="shared" ca="1" si="17"/>
        <v>#NAME?</v>
      </c>
    </row>
    <row r="270" spans="8:31" ht="210" x14ac:dyDescent="0.25">
      <c r="H270" s="16" t="e">
        <f ca="1" xml:space="preserve"> _xll.EPMOlapMemberO("[CONTRATO].[PARENTH1].[C84062025]","","C84062025","","000;001")</f>
        <v>#NAME?</v>
      </c>
      <c r="I270" s="16" t="e">
        <f ca="1" xml:space="preserve"> _xll.EPMOlapMemberO("[AREA].[PARENTH1].[10000000025003]","","Gcia. Investigación","","000;001")</f>
        <v>#NAME?</v>
      </c>
      <c r="J270" s="16" t="e">
        <f ca="1" xml:space="preserve"> _xll.EPMOlapMemberO("[RUBRO].[PARENTH1].[5118150001]","","TRAMITES Y LICENCIAS","","000;001")</f>
        <v>#NAME?</v>
      </c>
      <c r="K270" s="17" t="s">
        <v>379</v>
      </c>
      <c r="L270" s="17" t="s">
        <v>371</v>
      </c>
      <c r="M270" s="17" t="s">
        <v>9</v>
      </c>
      <c r="N270" s="35" t="s">
        <v>374</v>
      </c>
      <c r="O270" s="43" t="s">
        <v>155</v>
      </c>
      <c r="P270" t="str">
        <f t="shared" si="18"/>
        <v>enero</v>
      </c>
      <c r="Q270" s="43" t="s">
        <v>15</v>
      </c>
      <c r="R270" s="51">
        <f t="shared" si="20"/>
        <v>12.1</v>
      </c>
      <c r="S270" s="17" t="s">
        <v>21</v>
      </c>
      <c r="T270" s="17" t="s">
        <v>144</v>
      </c>
      <c r="U270" s="18">
        <v>800000000</v>
      </c>
      <c r="V270" s="18">
        <v>800000000</v>
      </c>
      <c r="W270" s="18" t="s">
        <v>17</v>
      </c>
      <c r="X270" s="15" t="str">
        <f t="shared" si="19"/>
        <v>APROBADAS</v>
      </c>
      <c r="Y270" s="26" t="s">
        <v>1142</v>
      </c>
      <c r="Z270" s="26" t="s">
        <v>17</v>
      </c>
      <c r="AA270" s="26" t="s">
        <v>17</v>
      </c>
      <c r="AB270" s="27" t="s">
        <v>1128</v>
      </c>
      <c r="AC270" s="26" t="s">
        <v>17</v>
      </c>
      <c r="AD270" s="26" t="str">
        <f t="shared" si="21"/>
        <v>Pública clasificada</v>
      </c>
      <c r="AE270" s="26" t="e">
        <f t="shared" ca="1" si="17"/>
        <v>#NAME?</v>
      </c>
    </row>
    <row r="271" spans="8:31" ht="240" x14ac:dyDescent="0.25">
      <c r="H271" s="16" t="e">
        <f ca="1" xml:space="preserve"> _xll.EPMOlapMemberO("[CONTRATO].[PARENTH1].[C84072025]","","C84072025","","000;001")</f>
        <v>#NAME?</v>
      </c>
      <c r="I271" s="16" t="e">
        <f ca="1" xml:space="preserve"> _xll.EPMOlapMemberO("[AREA].[PARENTH1].[10000000025003]","","Gcia. Investigación","","000;001")</f>
        <v>#NAME?</v>
      </c>
      <c r="J271" s="16" t="e">
        <f ca="1" xml:space="preserve"> _xll.EPMOlapMemberO("[RUBRO].[PARENTH1].[5118150001]","","TRAMITES Y LICENCIAS","","000;001")</f>
        <v>#NAME?</v>
      </c>
      <c r="K271" s="17" t="s">
        <v>380</v>
      </c>
      <c r="L271" s="17" t="s">
        <v>10</v>
      </c>
      <c r="M271" s="17" t="s">
        <v>382</v>
      </c>
      <c r="N271" s="35" t="s">
        <v>381</v>
      </c>
      <c r="O271" s="43" t="s">
        <v>383</v>
      </c>
      <c r="P271" t="str">
        <f t="shared" si="18"/>
        <v>enero</v>
      </c>
      <c r="Q271" s="43" t="s">
        <v>43</v>
      </c>
      <c r="R271" s="51">
        <f t="shared" si="20"/>
        <v>6.0333333333333332</v>
      </c>
      <c r="S271" s="17" t="s">
        <v>21</v>
      </c>
      <c r="T271" s="17" t="s">
        <v>11</v>
      </c>
      <c r="U271" s="18">
        <v>22500000</v>
      </c>
      <c r="V271" s="18">
        <v>22500000</v>
      </c>
      <c r="W271" s="18" t="s">
        <v>17</v>
      </c>
      <c r="X271" s="15" t="str">
        <f t="shared" si="19"/>
        <v>APROBADAS</v>
      </c>
      <c r="Y271" s="26" t="s">
        <v>1142</v>
      </c>
      <c r="Z271" s="26" t="s">
        <v>17</v>
      </c>
      <c r="AA271" s="26" t="s">
        <v>17</v>
      </c>
      <c r="AB271" s="27" t="s">
        <v>1128</v>
      </c>
      <c r="AC271" s="26" t="s">
        <v>17</v>
      </c>
      <c r="AD271" s="26" t="str">
        <f t="shared" si="21"/>
        <v>Pública clasificada</v>
      </c>
      <c r="AE271" s="26" t="e">
        <f t="shared" ca="1" si="17"/>
        <v>#NAME?</v>
      </c>
    </row>
    <row r="272" spans="8:31" ht="240" x14ac:dyDescent="0.25">
      <c r="H272" s="16" t="e">
        <f ca="1" xml:space="preserve"> _xll.EPMOlapMemberO("[CONTRATO].[PARENTH1].[C55572025]","","C55572025","","000;001")</f>
        <v>#NAME?</v>
      </c>
      <c r="I272" s="16" t="e">
        <f ca="1" xml:space="preserve"> _xll.EPMOlapMemberO("[AREA].[PARENTH1].[10000000033003]","","Gcia. Logística","","000;001")</f>
        <v>#NAME?</v>
      </c>
      <c r="J272" s="16" t="e">
        <f ca="1" xml:space="preserve"> _xll.EPMOlapMemberO("[RUBRO].[PARENTH1].[5130200000]","","AVALUOS","","000;001")</f>
        <v>#NAME?</v>
      </c>
      <c r="K272" s="17" t="s">
        <v>384</v>
      </c>
      <c r="L272" s="17" t="s">
        <v>385</v>
      </c>
      <c r="M272" s="17" t="s">
        <v>9</v>
      </c>
      <c r="N272" s="35" t="s">
        <v>386</v>
      </c>
      <c r="O272" s="43" t="s">
        <v>155</v>
      </c>
      <c r="P272" t="str">
        <f t="shared" si="18"/>
        <v>enero</v>
      </c>
      <c r="Q272" s="43" t="s">
        <v>15</v>
      </c>
      <c r="R272" s="51">
        <f t="shared" si="20"/>
        <v>12.1</v>
      </c>
      <c r="S272" s="17" t="s">
        <v>21</v>
      </c>
      <c r="T272" s="17" t="s">
        <v>144</v>
      </c>
      <c r="U272" s="18">
        <v>222878638</v>
      </c>
      <c r="V272" s="18">
        <v>222878638</v>
      </c>
      <c r="W272" s="18" t="s">
        <v>17</v>
      </c>
      <c r="X272" s="15" t="str">
        <f t="shared" si="19"/>
        <v>APROBADAS</v>
      </c>
      <c r="Y272" s="26" t="s">
        <v>1142</v>
      </c>
      <c r="Z272" s="26" t="s">
        <v>17</v>
      </c>
      <c r="AA272" s="26" t="s">
        <v>17</v>
      </c>
      <c r="AB272" s="27" t="s">
        <v>1128</v>
      </c>
      <c r="AC272" s="26" t="s">
        <v>17</v>
      </c>
      <c r="AD272" s="26" t="str">
        <f t="shared" si="21"/>
        <v>Pública clasificada</v>
      </c>
      <c r="AE272" s="26" t="e">
        <f t="shared" ca="1" si="17"/>
        <v>#NAME?</v>
      </c>
    </row>
    <row r="273" spans="8:31" ht="210" x14ac:dyDescent="0.25">
      <c r="H273" s="16" t="e">
        <f ca="1" xml:space="preserve"> _xll.EPMOlapMemberO("[CONTRATO].[PARENTH1].[C85512025]","","C85512025","","000;001")</f>
        <v>#NAME?</v>
      </c>
      <c r="I273" s="16" t="e">
        <f ca="1" xml:space="preserve"> _xll.EPMOlapMemberO("[AREA].[PARENTH1].[10000000025001]","","Vice. de Promoción y","","000;001")</f>
        <v>#NAME?</v>
      </c>
      <c r="J273" s="16" t="e">
        <f ca="1" xml:space="preserve"> _xll.EPMOlapMemberO("[RUBRO].[PARENTH1].[5118150001]","","TRAMITES Y LICENCIAS","","000;001")</f>
        <v>#NAME?</v>
      </c>
      <c r="K273" s="17" t="s">
        <v>387</v>
      </c>
      <c r="L273" s="17" t="s">
        <v>10</v>
      </c>
      <c r="M273" s="17" t="s">
        <v>382</v>
      </c>
      <c r="N273" s="35" t="s">
        <v>388</v>
      </c>
      <c r="O273" s="43" t="s">
        <v>389</v>
      </c>
      <c r="P273" t="str">
        <f t="shared" si="18"/>
        <v>enero</v>
      </c>
      <c r="Q273" s="43" t="s">
        <v>15</v>
      </c>
      <c r="R273" s="51">
        <f t="shared" si="20"/>
        <v>12.066666666666666</v>
      </c>
      <c r="S273" s="17" t="s">
        <v>21</v>
      </c>
      <c r="T273" s="17" t="s">
        <v>11</v>
      </c>
      <c r="U273" s="18">
        <v>78000000</v>
      </c>
      <c r="V273" s="18">
        <v>78000000</v>
      </c>
      <c r="W273" s="18" t="s">
        <v>17</v>
      </c>
      <c r="X273" s="15" t="str">
        <f t="shared" si="19"/>
        <v>APROBADAS</v>
      </c>
      <c r="Y273" s="26" t="s">
        <v>1142</v>
      </c>
      <c r="Z273" s="26" t="s">
        <v>17</v>
      </c>
      <c r="AA273" s="26" t="s">
        <v>17</v>
      </c>
      <c r="AB273" s="27" t="s">
        <v>1128</v>
      </c>
      <c r="AC273" s="26" t="s">
        <v>17</v>
      </c>
      <c r="AD273" s="26" t="str">
        <f t="shared" si="21"/>
        <v>Pública clasificada</v>
      </c>
      <c r="AE273" s="26" t="e">
        <f t="shared" ca="1" si="17"/>
        <v>#NAME?</v>
      </c>
    </row>
    <row r="274" spans="8:31" ht="180" x14ac:dyDescent="0.25">
      <c r="H274" s="16" t="e">
        <f ca="1" xml:space="preserve"> _xll.EPMOlapMemberO("[CONTRATO].[PARENTH1].[C55582025]","","C55582025","","000;001")</f>
        <v>#NAME?</v>
      </c>
      <c r="I274" s="16" t="e">
        <f ca="1" xml:space="preserve"> _xll.EPMOlapMemberO("[AREA].[PARENTH1].[10000000033003]","","Gcia. Logística","","000;001")</f>
        <v>#NAME?</v>
      </c>
      <c r="J274" s="16" t="e">
        <f ca="1" xml:space="preserve"> _xll.EPMOlapMemberO("[RUBRO].[PARENTH1].[5130200000]","","AVALUOS","","000;001")</f>
        <v>#NAME?</v>
      </c>
      <c r="K274" s="17" t="s">
        <v>390</v>
      </c>
      <c r="L274" s="17" t="s">
        <v>51</v>
      </c>
      <c r="M274" s="17" t="s">
        <v>9</v>
      </c>
      <c r="N274" s="35" t="s">
        <v>391</v>
      </c>
      <c r="O274" s="43" t="s">
        <v>79</v>
      </c>
      <c r="P274" t="str">
        <f t="shared" si="18"/>
        <v>enero</v>
      </c>
      <c r="Q274" s="43" t="s">
        <v>15</v>
      </c>
      <c r="R274" s="51">
        <f t="shared" si="20"/>
        <v>12.133333333333333</v>
      </c>
      <c r="S274" s="17" t="s">
        <v>21</v>
      </c>
      <c r="T274" s="17" t="s">
        <v>11</v>
      </c>
      <c r="U274" s="18">
        <v>382143300</v>
      </c>
      <c r="V274" s="18">
        <v>382143300</v>
      </c>
      <c r="W274" s="18" t="s">
        <v>17</v>
      </c>
      <c r="X274" s="15" t="str">
        <f t="shared" si="19"/>
        <v>APROBADAS</v>
      </c>
      <c r="Y274" s="26" t="s">
        <v>1142</v>
      </c>
      <c r="Z274" s="26" t="s">
        <v>17</v>
      </c>
      <c r="AA274" s="26" t="s">
        <v>17</v>
      </c>
      <c r="AB274" s="27" t="s">
        <v>1128</v>
      </c>
      <c r="AC274" s="26" t="s">
        <v>17</v>
      </c>
      <c r="AD274" s="26" t="str">
        <f t="shared" si="21"/>
        <v>Pública clasificada</v>
      </c>
      <c r="AE274" s="26" t="e">
        <f t="shared" ca="1" si="17"/>
        <v>#NAME?</v>
      </c>
    </row>
    <row r="275" spans="8:31" ht="409.5" x14ac:dyDescent="0.25">
      <c r="H275" s="16" t="e">
        <f ca="1" xml:space="preserve"> _xll.EPMOlapMemberO("[CONTRATO].[PARENTH1].[C35172025]","","C35172025","","000;001")</f>
        <v>#NAME?</v>
      </c>
      <c r="I275" s="16" t="e">
        <f ca="1" xml:space="preserve"> _xll.EPMOlapMemberO("[AREA].[PARENTH1].[10000000035013]","","Gcia. Canales","","000;001")</f>
        <v>#NAME?</v>
      </c>
      <c r="J275" s="16" t="e">
        <f ca="1" xml:space="preserve"> _xll.EPMOlapMemberO("[RUBRO].[PARENTH1].[5190350001]","","GASTOS DE VIAJE - MOVILIZACION - COMERCIAL","","000;001")</f>
        <v>#NAME?</v>
      </c>
      <c r="K275" s="17" t="s">
        <v>392</v>
      </c>
      <c r="L275" s="17" t="s">
        <v>45</v>
      </c>
      <c r="M275" s="17" t="s">
        <v>394</v>
      </c>
      <c r="N275" s="35" t="s">
        <v>393</v>
      </c>
      <c r="O275" s="43" t="s">
        <v>79</v>
      </c>
      <c r="P275" t="str">
        <f t="shared" si="18"/>
        <v>enero</v>
      </c>
      <c r="Q275" s="43" t="s">
        <v>15</v>
      </c>
      <c r="R275" s="51">
        <f t="shared" si="20"/>
        <v>12.133333333333333</v>
      </c>
      <c r="S275" s="17" t="s">
        <v>21</v>
      </c>
      <c r="T275" s="17" t="s">
        <v>11</v>
      </c>
      <c r="U275" s="18">
        <v>80400000</v>
      </c>
      <c r="V275" s="18">
        <v>80400000</v>
      </c>
      <c r="W275" s="18" t="s">
        <v>25</v>
      </c>
      <c r="X275" s="15" t="str">
        <f t="shared" si="19"/>
        <v>NO APLICA</v>
      </c>
      <c r="Y275" s="26" t="s">
        <v>1142</v>
      </c>
      <c r="Z275" s="26" t="s">
        <v>17</v>
      </c>
      <c r="AA275" s="26" t="s">
        <v>17</v>
      </c>
      <c r="AB275" s="27" t="s">
        <v>1128</v>
      </c>
      <c r="AC275" s="26" t="s">
        <v>17</v>
      </c>
      <c r="AD275" s="26" t="str">
        <f t="shared" si="21"/>
        <v>Pública clasificada</v>
      </c>
      <c r="AE275" s="26" t="e">
        <f t="shared" ca="1" si="17"/>
        <v>#NAME?</v>
      </c>
    </row>
    <row r="276" spans="8:31" ht="409.5" x14ac:dyDescent="0.25">
      <c r="H276" s="16" t="e">
        <f ca="1" xml:space="preserve"> _xll.EPMOlapMemberO("[CONTRATO].[PARENTH1].[C55592025]","","C55592025","","000;001")</f>
        <v>#NAME?</v>
      </c>
      <c r="I276" s="16" t="e">
        <f ca="1" xml:space="preserve"> _xll.EPMOlapMemberO("[AREA].[PARENTH1].[10000000033005]","","Gcia. Gestión Financ","","000;001")</f>
        <v>#NAME?</v>
      </c>
      <c r="J276" s="16" t="e">
        <f ca="1" xml:space="preserve"> _xll.EPMOlapMemberO("[RUBRO].[PARENTH1].[5130200000]","","AVALUOS","","000;001")</f>
        <v>#NAME?</v>
      </c>
      <c r="K276" s="17" t="s">
        <v>395</v>
      </c>
      <c r="L276" s="17" t="s">
        <v>396</v>
      </c>
      <c r="M276" s="17" t="s">
        <v>129</v>
      </c>
      <c r="N276" s="35" t="s">
        <v>397</v>
      </c>
      <c r="O276" s="43" t="s">
        <v>79</v>
      </c>
      <c r="P276" t="str">
        <f t="shared" si="18"/>
        <v>enero</v>
      </c>
      <c r="Q276" s="43" t="s">
        <v>15</v>
      </c>
      <c r="R276" s="51">
        <f t="shared" si="20"/>
        <v>12.133333333333333</v>
      </c>
      <c r="S276" s="17" t="s">
        <v>21</v>
      </c>
      <c r="T276" s="17" t="s">
        <v>11</v>
      </c>
      <c r="U276" s="18">
        <v>96000000</v>
      </c>
      <c r="V276" s="18">
        <v>96000000</v>
      </c>
      <c r="W276" s="18" t="s">
        <v>17</v>
      </c>
      <c r="X276" s="15" t="str">
        <f t="shared" si="19"/>
        <v>APROBADAS</v>
      </c>
      <c r="Y276" s="26" t="s">
        <v>1142</v>
      </c>
      <c r="Z276" s="26" t="s">
        <v>17</v>
      </c>
      <c r="AA276" s="26" t="s">
        <v>17</v>
      </c>
      <c r="AB276" s="27" t="s">
        <v>1128</v>
      </c>
      <c r="AC276" s="26" t="s">
        <v>17</v>
      </c>
      <c r="AD276" s="26" t="str">
        <f t="shared" si="21"/>
        <v>Pública clasificada</v>
      </c>
      <c r="AE276" s="26" t="e">
        <f t="shared" ca="1" si="17"/>
        <v>#NAME?</v>
      </c>
    </row>
    <row r="277" spans="8:31" ht="409.5" x14ac:dyDescent="0.25">
      <c r="H277" s="16" t="e">
        <f ca="1" xml:space="preserve"> _xll.EPMOlapMemberO("[CONTRATO].[PARENTH1].[C55602025]","","C55602025","","000;001")</f>
        <v>#NAME?</v>
      </c>
      <c r="I277" s="16" t="e">
        <f ca="1" xml:space="preserve"> _xll.EPMOlapMemberO("[AREA].[PARENTH1].[10000000033001]","","Vice. Financiera y A","","000;001")</f>
        <v>#NAME?</v>
      </c>
      <c r="J277" s="16" t="e">
        <f ca="1" xml:space="preserve"> _xll.EPMOlapMemberO("[RUBRO].[PARENTH1].[5130200000]","","AVALUOS","","000;001")</f>
        <v>#NAME?</v>
      </c>
      <c r="K277" s="17" t="s">
        <v>398</v>
      </c>
      <c r="L277" s="17" t="s">
        <v>112</v>
      </c>
      <c r="M277" s="17" t="s">
        <v>114</v>
      </c>
      <c r="N277" s="35" t="s">
        <v>399</v>
      </c>
      <c r="O277" s="43" t="s">
        <v>14</v>
      </c>
      <c r="P277" t="str">
        <f t="shared" si="18"/>
        <v>enero</v>
      </c>
      <c r="Q277" s="43" t="s">
        <v>15</v>
      </c>
      <c r="R277" s="51">
        <f t="shared" si="20"/>
        <v>12.133333333333333</v>
      </c>
      <c r="S277" s="17" t="s">
        <v>21</v>
      </c>
      <c r="T277" s="17" t="s">
        <v>11</v>
      </c>
      <c r="U277" s="18">
        <v>120000000</v>
      </c>
      <c r="V277" s="18">
        <v>120000000</v>
      </c>
      <c r="W277" s="18" t="s">
        <v>9</v>
      </c>
      <c r="X277" s="15" t="str">
        <f t="shared" si="19"/>
        <v>NO APLICA</v>
      </c>
      <c r="Y277" s="26" t="s">
        <v>1142</v>
      </c>
      <c r="Z277" s="26" t="s">
        <v>17</v>
      </c>
      <c r="AA277" s="26" t="s">
        <v>17</v>
      </c>
      <c r="AB277" s="27" t="s">
        <v>1128</v>
      </c>
      <c r="AC277" s="26" t="s">
        <v>17</v>
      </c>
      <c r="AD277" s="26" t="str">
        <f t="shared" si="21"/>
        <v>Pública clasificada</v>
      </c>
      <c r="AE277" s="26" t="e">
        <f t="shared" ca="1" si="17"/>
        <v>#NAME?</v>
      </c>
    </row>
    <row r="278" spans="8:31" ht="225" x14ac:dyDescent="0.25">
      <c r="H278" s="16" t="e">
        <f ca="1" xml:space="preserve"> _xll.EPMOlapMemberO("[CONTRATO].[PARENTH1].[C24062025]","","C24062025","","000;001")</f>
        <v>#NAME?</v>
      </c>
      <c r="I278" s="16" t="e">
        <f ca="1" xml:space="preserve"> _xll.EPMOlapMemberO("[AREA].[PARENTH1].[10000000095001]","","Secretaría General y","","000;001")</f>
        <v>#NAME?</v>
      </c>
      <c r="J278" s="16" t="e">
        <f ca="1" xml:space="preserve"> _xll.EPMOlapMemberO("[RUBRO].[PARENTH1].[5130200000]","","AVALUOS","","000;001")</f>
        <v>#NAME?</v>
      </c>
      <c r="K278" s="17" t="s">
        <v>400</v>
      </c>
      <c r="L278" s="17" t="s">
        <v>401</v>
      </c>
      <c r="M278" s="17" t="s">
        <v>403</v>
      </c>
      <c r="N278" s="35" t="s">
        <v>402</v>
      </c>
      <c r="O278" s="43" t="s">
        <v>79</v>
      </c>
      <c r="P278" t="str">
        <f t="shared" si="18"/>
        <v>enero</v>
      </c>
      <c r="Q278" s="43" t="s">
        <v>15</v>
      </c>
      <c r="R278" s="51">
        <f t="shared" si="20"/>
        <v>12.133333333333333</v>
      </c>
      <c r="S278" s="17" t="s">
        <v>21</v>
      </c>
      <c r="T278" s="17" t="s">
        <v>11</v>
      </c>
      <c r="U278" s="18">
        <v>71751742</v>
      </c>
      <c r="V278" s="18">
        <v>71751742</v>
      </c>
      <c r="W278" s="18" t="s">
        <v>17</v>
      </c>
      <c r="X278" s="15" t="str">
        <f t="shared" si="19"/>
        <v>APROBADAS</v>
      </c>
      <c r="Y278" s="26" t="s">
        <v>1142</v>
      </c>
      <c r="Z278" s="26" t="s">
        <v>17</v>
      </c>
      <c r="AA278" s="26" t="s">
        <v>17</v>
      </c>
      <c r="AB278" s="27" t="s">
        <v>1128</v>
      </c>
      <c r="AC278" s="26" t="s">
        <v>17</v>
      </c>
      <c r="AD278" s="26" t="str">
        <f t="shared" si="21"/>
        <v>Pública clasificada</v>
      </c>
      <c r="AE278" s="26" t="e">
        <f t="shared" ca="1" si="17"/>
        <v>#NAME?</v>
      </c>
    </row>
    <row r="279" spans="8:31" ht="405" x14ac:dyDescent="0.25">
      <c r="H279" s="16" t="e">
        <f ca="1" xml:space="preserve"> _xll.EPMOlapMemberO("[CONTRATO].[PARENTH1].[C35062025]","","C35062025","","000;001")</f>
        <v>#NAME?</v>
      </c>
      <c r="I279" s="16" t="e">
        <f ca="1" xml:space="preserve"> _xll.EPMOlapMemberO("[AREA].[PARENTH1].[10000000035010]","","Gcia. Experiencia de","","000;001")</f>
        <v>#NAME?</v>
      </c>
      <c r="J279" s="16" t="e">
        <f ca="1" xml:space="preserve"> _xll.EPMOlapMemberO("[RUBRO].[PARENTH1].[5130200000]","","AVALUOS","","000;001")</f>
        <v>#NAME?</v>
      </c>
      <c r="K279" s="17" t="s">
        <v>404</v>
      </c>
      <c r="L279" s="17" t="s">
        <v>45</v>
      </c>
      <c r="M279" s="17" t="s">
        <v>394</v>
      </c>
      <c r="N279" s="35" t="s">
        <v>405</v>
      </c>
      <c r="O279" s="43" t="s">
        <v>79</v>
      </c>
      <c r="P279" t="str">
        <f t="shared" si="18"/>
        <v>enero</v>
      </c>
      <c r="Q279" s="43" t="s">
        <v>15</v>
      </c>
      <c r="R279" s="51">
        <f t="shared" si="20"/>
        <v>12.133333333333333</v>
      </c>
      <c r="S279" s="17" t="s">
        <v>21</v>
      </c>
      <c r="T279" s="17" t="s">
        <v>11</v>
      </c>
      <c r="U279" s="18">
        <v>80400000</v>
      </c>
      <c r="V279" s="18">
        <v>80400000</v>
      </c>
      <c r="W279" s="18" t="s">
        <v>17</v>
      </c>
      <c r="X279" s="15" t="str">
        <f t="shared" si="19"/>
        <v>APROBADAS</v>
      </c>
      <c r="Y279" s="26" t="s">
        <v>1142</v>
      </c>
      <c r="Z279" s="26" t="s">
        <v>17</v>
      </c>
      <c r="AA279" s="26" t="s">
        <v>17</v>
      </c>
      <c r="AB279" s="27" t="s">
        <v>1128</v>
      </c>
      <c r="AC279" s="26" t="s">
        <v>17</v>
      </c>
      <c r="AD279" s="26" t="str">
        <f t="shared" si="21"/>
        <v>Pública clasificada</v>
      </c>
      <c r="AE279" s="26" t="e">
        <f t="shared" ca="1" si="17"/>
        <v>#NAME?</v>
      </c>
    </row>
    <row r="280" spans="8:31" ht="240" x14ac:dyDescent="0.25">
      <c r="H280" s="16" t="e">
        <f ca="1" xml:space="preserve"> _xll.EPMOlapMemberO("[CONTRATO].[PARENTH1].[C55612025]","","C55612025","","000;001")</f>
        <v>#NAME?</v>
      </c>
      <c r="I280" s="16" t="e">
        <f ca="1" xml:space="preserve"> _xll.EPMOlapMemberO("[AREA].[PARENTH1].[10000000033005]","","Gcia. Gestión Financ","","000;001")</f>
        <v>#NAME?</v>
      </c>
      <c r="J280" s="16" t="e">
        <f ca="1" xml:space="preserve"> _xll.EPMOlapMemberO("[RUBRO].[PARENTH1].[5130200000]","","AVALUOS","","000;001")</f>
        <v>#NAME?</v>
      </c>
      <c r="K280" s="17" t="s">
        <v>406</v>
      </c>
      <c r="L280" s="17" t="s">
        <v>10</v>
      </c>
      <c r="M280" s="17" t="s">
        <v>24</v>
      </c>
      <c r="N280" s="35" t="s">
        <v>407</v>
      </c>
      <c r="O280" s="43" t="s">
        <v>79</v>
      </c>
      <c r="P280" t="str">
        <f t="shared" si="18"/>
        <v>enero</v>
      </c>
      <c r="Q280" s="43" t="s">
        <v>15</v>
      </c>
      <c r="R280" s="51">
        <f t="shared" si="20"/>
        <v>12.133333333333333</v>
      </c>
      <c r="S280" s="17" t="s">
        <v>21</v>
      </c>
      <c r="T280" s="17" t="s">
        <v>11</v>
      </c>
      <c r="U280" s="18">
        <v>40349925</v>
      </c>
      <c r="V280" s="18">
        <v>40349925</v>
      </c>
      <c r="W280" s="18" t="s">
        <v>17</v>
      </c>
      <c r="X280" s="15" t="str">
        <f t="shared" si="19"/>
        <v>APROBADAS</v>
      </c>
      <c r="Y280" s="26" t="s">
        <v>1142</v>
      </c>
      <c r="Z280" s="26" t="s">
        <v>17</v>
      </c>
      <c r="AA280" s="26" t="s">
        <v>17</v>
      </c>
      <c r="AB280" s="27" t="s">
        <v>1128</v>
      </c>
      <c r="AC280" s="26" t="s">
        <v>17</v>
      </c>
      <c r="AD280" s="26" t="str">
        <f t="shared" si="21"/>
        <v>Pública clasificada</v>
      </c>
      <c r="AE280" s="26" t="e">
        <f t="shared" ref="AE280:AE343" ca="1" si="22">CONCATENATE(I281,"-","Tipo de información"," ",AD280,"-",N280)</f>
        <v>#NAME?</v>
      </c>
    </row>
    <row r="281" spans="8:31" ht="270" x14ac:dyDescent="0.25">
      <c r="H281" s="16" t="e">
        <f ca="1" xml:space="preserve"> _xll.EPMOlapMemberO("[CONTRATO].[PARENTH1].[C55622025]","","C55622025","","000;001")</f>
        <v>#NAME?</v>
      </c>
      <c r="I281" s="16" t="e">
        <f ca="1" xml:space="preserve"> _xll.EPMOlapMemberO("[AREA].[PARENTH1].[10000000033003]","","Gcia. Logística","","000;001")</f>
        <v>#NAME?</v>
      </c>
      <c r="J281" s="16" t="e">
        <f ca="1" xml:space="preserve"> _xll.EPMOlapMemberO("[RUBRO].[PARENTH1].[5145050001]","","EQUIPO DE COMPUTO GER. ADMINISTRATIVA","","000;001")</f>
        <v>#NAME?</v>
      </c>
      <c r="K281" s="17" t="s">
        <v>408</v>
      </c>
      <c r="L281" s="17" t="s">
        <v>143</v>
      </c>
      <c r="M281" s="17" t="s">
        <v>9</v>
      </c>
      <c r="N281" s="35" t="s">
        <v>323</v>
      </c>
      <c r="O281" s="43" t="s">
        <v>94</v>
      </c>
      <c r="P281" t="str">
        <f t="shared" ref="P281:P344" si="23">TEXT(MONTH(O281),"mmmm")</f>
        <v>enero</v>
      </c>
      <c r="Q281" s="43" t="s">
        <v>15</v>
      </c>
      <c r="R281" s="51">
        <f t="shared" si="20"/>
        <v>12.1</v>
      </c>
      <c r="S281" s="17" t="s">
        <v>16</v>
      </c>
      <c r="T281" s="17" t="s">
        <v>144</v>
      </c>
      <c r="U281" s="18">
        <v>19919242357</v>
      </c>
      <c r="V281" s="18">
        <v>19919242357</v>
      </c>
      <c r="W281" s="18" t="s">
        <v>17</v>
      </c>
      <c r="X281" s="15" t="str">
        <f t="shared" ref="X281:X344" si="24">IF(W281="SI","APROBADAS","NO APLICA")</f>
        <v>APROBADAS</v>
      </c>
      <c r="Y281" s="26" t="s">
        <v>1142</v>
      </c>
      <c r="Z281" s="26" t="s">
        <v>17</v>
      </c>
      <c r="AA281" s="26" t="s">
        <v>17</v>
      </c>
      <c r="AB281" s="27" t="s">
        <v>1128</v>
      </c>
      <c r="AC281" s="26" t="s">
        <v>17</v>
      </c>
      <c r="AD281" s="26" t="str">
        <f t="shared" si="21"/>
        <v>Pública clasificada</v>
      </c>
      <c r="AE281" s="26" t="e">
        <f t="shared" ca="1" si="22"/>
        <v>#NAME?</v>
      </c>
    </row>
    <row r="282" spans="8:31" ht="270" x14ac:dyDescent="0.25">
      <c r="H282" s="16" t="e">
        <f ca="1" xml:space="preserve"> _xll.EPMOlapMemberO("[CONTRATO].[PARENTH1].[C83042025]","","C83042025","","000;001")</f>
        <v>#NAME?</v>
      </c>
      <c r="I282" s="16" t="e">
        <f ca="1" xml:space="preserve"> _xll.EPMOlapMemberO("[AREA].[PARENTH1].[10000000025005]","","Gcia. Administración","","000;001")</f>
        <v>#NAME?</v>
      </c>
      <c r="J282" s="16" t="e">
        <f ca="1" xml:space="preserve"> _xll.EPMOlapMemberO("[RUBRO].[PARENTH1].[5118150001]","","TRAMITES Y LICENCIAS","","000;001")</f>
        <v>#NAME?</v>
      </c>
      <c r="K282" s="17" t="s">
        <v>409</v>
      </c>
      <c r="L282" s="17" t="s">
        <v>143</v>
      </c>
      <c r="M282" s="17" t="s">
        <v>9</v>
      </c>
      <c r="N282" s="35" t="s">
        <v>323</v>
      </c>
      <c r="O282" s="43" t="s">
        <v>94</v>
      </c>
      <c r="P282" t="str">
        <f t="shared" si="23"/>
        <v>enero</v>
      </c>
      <c r="Q282" s="43" t="s">
        <v>15</v>
      </c>
      <c r="R282" s="51">
        <f t="shared" ref="R282:R345" si="25">(Q282-O282)/30</f>
        <v>12.1</v>
      </c>
      <c r="S282" s="17" t="s">
        <v>16</v>
      </c>
      <c r="T282" s="17" t="s">
        <v>144</v>
      </c>
      <c r="U282" s="18">
        <v>19530610158</v>
      </c>
      <c r="V282" s="18">
        <v>19530610158</v>
      </c>
      <c r="W282" s="18" t="s">
        <v>17</v>
      </c>
      <c r="X282" s="15" t="str">
        <f t="shared" si="24"/>
        <v>APROBADAS</v>
      </c>
      <c r="Y282" s="26" t="s">
        <v>1142</v>
      </c>
      <c r="Z282" s="26" t="s">
        <v>17</v>
      </c>
      <c r="AA282" s="26" t="s">
        <v>17</v>
      </c>
      <c r="AB282" s="27" t="s">
        <v>1128</v>
      </c>
      <c r="AC282" s="26" t="s">
        <v>17</v>
      </c>
      <c r="AD282" s="26" t="str">
        <f t="shared" ref="AD282:AD345" si="26">IF(AC282="SI","Pública clasificada","Pública")</f>
        <v>Pública clasificada</v>
      </c>
      <c r="AE282" s="26" t="e">
        <f t="shared" ca="1" si="22"/>
        <v>#NAME?</v>
      </c>
    </row>
    <row r="283" spans="8:31" ht="270" x14ac:dyDescent="0.25">
      <c r="H283" s="16" t="e">
        <f ca="1" xml:space="preserve"> _xll.EPMOlapMemberO("[CONTRATO].[PARENTH1].[C83052025]","","C83052025","","000;001")</f>
        <v>#NAME?</v>
      </c>
      <c r="I283" s="16" t="e">
        <f ca="1" xml:space="preserve"> _xll.EPMOlapMemberO("[AREA].[PARENTH1].[10000000025005]","","Gcia. Administración","","000;001")</f>
        <v>#NAME?</v>
      </c>
      <c r="J283" s="16" t="e">
        <f ca="1" xml:space="preserve"> _xll.EPMOlapMemberO("[RUBRO].[PARENTH1].[5118150001]","","TRAMITES Y LICENCIAS","","000;001")</f>
        <v>#NAME?</v>
      </c>
      <c r="K283" s="17" t="s">
        <v>410</v>
      </c>
      <c r="L283" s="17" t="s">
        <v>143</v>
      </c>
      <c r="M283" s="17" t="s">
        <v>9</v>
      </c>
      <c r="N283" s="35" t="s">
        <v>323</v>
      </c>
      <c r="O283" s="43" t="s">
        <v>94</v>
      </c>
      <c r="P283" t="str">
        <f t="shared" si="23"/>
        <v>enero</v>
      </c>
      <c r="Q283" s="43" t="s">
        <v>15</v>
      </c>
      <c r="R283" s="51">
        <f t="shared" si="25"/>
        <v>12.1</v>
      </c>
      <c r="S283" s="17" t="s">
        <v>16</v>
      </c>
      <c r="T283" s="17" t="s">
        <v>144</v>
      </c>
      <c r="U283" s="18">
        <v>10330224578</v>
      </c>
      <c r="V283" s="18">
        <v>10330224578</v>
      </c>
      <c r="W283" s="18" t="s">
        <v>17</v>
      </c>
      <c r="X283" s="15" t="str">
        <f t="shared" si="24"/>
        <v>APROBADAS</v>
      </c>
      <c r="Y283" s="26" t="s">
        <v>1142</v>
      </c>
      <c r="Z283" s="26" t="s">
        <v>17</v>
      </c>
      <c r="AA283" s="26" t="s">
        <v>17</v>
      </c>
      <c r="AB283" s="27" t="s">
        <v>1128</v>
      </c>
      <c r="AC283" s="26" t="s">
        <v>17</v>
      </c>
      <c r="AD283" s="26" t="str">
        <f t="shared" si="26"/>
        <v>Pública clasificada</v>
      </c>
      <c r="AE283" s="26" t="e">
        <f t="shared" ca="1" si="22"/>
        <v>#NAME?</v>
      </c>
    </row>
    <row r="284" spans="8:31" ht="270" x14ac:dyDescent="0.25">
      <c r="H284" s="16" t="e">
        <f ca="1" xml:space="preserve"> _xll.EPMOlapMemberO("[CONTRATO].[PARENTH1].[C83062025]","","C83062025","","000;001")</f>
        <v>#NAME?</v>
      </c>
      <c r="I284" s="16" t="e">
        <f ca="1" xml:space="preserve"> _xll.EPMOlapMemberO("[AREA].[PARENTH1].[10000000025005]","","Gcia. Administración","","000;001")</f>
        <v>#NAME?</v>
      </c>
      <c r="J284" s="16" t="e">
        <f ca="1" xml:space="preserve"> _xll.EPMOlapMemberO("[RUBRO].[PARENTH1].[5118150001]","","TRAMITES Y LICENCIAS","","000;001")</f>
        <v>#NAME?</v>
      </c>
      <c r="K284" s="17" t="s">
        <v>411</v>
      </c>
      <c r="L284" s="17" t="s">
        <v>143</v>
      </c>
      <c r="M284" s="17" t="s">
        <v>9</v>
      </c>
      <c r="N284" s="35" t="s">
        <v>323</v>
      </c>
      <c r="O284" s="43" t="s">
        <v>94</v>
      </c>
      <c r="P284" t="str">
        <f t="shared" si="23"/>
        <v>enero</v>
      </c>
      <c r="Q284" s="43" t="s">
        <v>15</v>
      </c>
      <c r="R284" s="51">
        <f t="shared" si="25"/>
        <v>12.1</v>
      </c>
      <c r="S284" s="17" t="s">
        <v>16</v>
      </c>
      <c r="T284" s="17" t="s">
        <v>144</v>
      </c>
      <c r="U284" s="18">
        <v>8895312070</v>
      </c>
      <c r="V284" s="18">
        <v>8895312070</v>
      </c>
      <c r="W284" s="18" t="s">
        <v>17</v>
      </c>
      <c r="X284" s="15" t="str">
        <f t="shared" si="24"/>
        <v>APROBADAS</v>
      </c>
      <c r="Y284" s="26" t="s">
        <v>1142</v>
      </c>
      <c r="Z284" s="26" t="s">
        <v>17</v>
      </c>
      <c r="AA284" s="26" t="s">
        <v>17</v>
      </c>
      <c r="AB284" s="27" t="s">
        <v>1128</v>
      </c>
      <c r="AC284" s="26" t="s">
        <v>17</v>
      </c>
      <c r="AD284" s="26" t="str">
        <f t="shared" si="26"/>
        <v>Pública clasificada</v>
      </c>
      <c r="AE284" s="26" t="e">
        <f t="shared" ca="1" si="22"/>
        <v>#NAME?</v>
      </c>
    </row>
    <row r="285" spans="8:31" ht="270" x14ac:dyDescent="0.25">
      <c r="H285" s="16" t="e">
        <f ca="1" xml:space="preserve"> _xll.EPMOlapMemberO("[CONTRATO].[PARENTH1].[C83072025]","","C83072025","","000;001")</f>
        <v>#NAME?</v>
      </c>
      <c r="I285" s="16" t="e">
        <f ca="1" xml:space="preserve"> _xll.EPMOlapMemberO("[AREA].[PARENTH1].[10000000025005]","","Gcia. Administración","","000;001")</f>
        <v>#NAME?</v>
      </c>
      <c r="J285" s="16" t="e">
        <f ca="1" xml:space="preserve"> _xll.EPMOlapMemberO("[RUBRO].[PARENTH1].[5118150001]","","TRAMITES Y LICENCIAS","","000;001")</f>
        <v>#NAME?</v>
      </c>
      <c r="K285" s="17" t="s">
        <v>412</v>
      </c>
      <c r="L285" s="17" t="s">
        <v>143</v>
      </c>
      <c r="M285" s="17" t="s">
        <v>9</v>
      </c>
      <c r="N285" s="35" t="s">
        <v>323</v>
      </c>
      <c r="O285" s="43" t="s">
        <v>94</v>
      </c>
      <c r="P285" t="str">
        <f t="shared" si="23"/>
        <v>enero</v>
      </c>
      <c r="Q285" s="43" t="s">
        <v>15</v>
      </c>
      <c r="R285" s="51">
        <f t="shared" si="25"/>
        <v>12.1</v>
      </c>
      <c r="S285" s="17" t="s">
        <v>16</v>
      </c>
      <c r="T285" s="17" t="s">
        <v>144</v>
      </c>
      <c r="U285" s="18">
        <v>11317950166</v>
      </c>
      <c r="V285" s="18">
        <v>11317950166</v>
      </c>
      <c r="W285" s="18" t="s">
        <v>17</v>
      </c>
      <c r="X285" s="15" t="str">
        <f t="shared" si="24"/>
        <v>APROBADAS</v>
      </c>
      <c r="Y285" s="26" t="s">
        <v>1142</v>
      </c>
      <c r="Z285" s="26" t="s">
        <v>17</v>
      </c>
      <c r="AA285" s="26" t="s">
        <v>17</v>
      </c>
      <c r="AB285" s="27" t="s">
        <v>1128</v>
      </c>
      <c r="AC285" s="26" t="s">
        <v>17</v>
      </c>
      <c r="AD285" s="26" t="str">
        <f t="shared" si="26"/>
        <v>Pública clasificada</v>
      </c>
      <c r="AE285" s="26" t="e">
        <f t="shared" ca="1" si="22"/>
        <v>#NAME?</v>
      </c>
    </row>
    <row r="286" spans="8:31" ht="255" x14ac:dyDescent="0.25">
      <c r="H286" s="16" t="e">
        <f ca="1" xml:space="preserve"> _xll.EPMOlapMemberO("[CONTRATO].[PARENTH1].[C83082025]","","C83082025","","000;001")</f>
        <v>#NAME?</v>
      </c>
      <c r="I286" s="16" t="e">
        <f ca="1" xml:space="preserve"> _xll.EPMOlapMemberO("[AREA].[PARENTH1].[10000000025005]","","Gcia. Administración","","000;001")</f>
        <v>#NAME?</v>
      </c>
      <c r="J286" s="16" t="e">
        <f ca="1" xml:space="preserve"> _xll.EPMOlapMemberO("[RUBRO].[PARENTH1].[5118150001]","","TRAMITES Y LICENCIAS","","000;001")</f>
        <v>#NAME?</v>
      </c>
      <c r="K286" s="17" t="s">
        <v>413</v>
      </c>
      <c r="L286" s="17" t="s">
        <v>143</v>
      </c>
      <c r="M286" s="17" t="s">
        <v>9</v>
      </c>
      <c r="N286" s="35" t="s">
        <v>414</v>
      </c>
      <c r="O286" s="43" t="s">
        <v>155</v>
      </c>
      <c r="P286" t="str">
        <f t="shared" si="23"/>
        <v>enero</v>
      </c>
      <c r="Q286" s="43" t="s">
        <v>15</v>
      </c>
      <c r="R286" s="51">
        <f t="shared" si="25"/>
        <v>12.1</v>
      </c>
      <c r="S286" s="17" t="s">
        <v>21</v>
      </c>
      <c r="T286" s="17" t="s">
        <v>144</v>
      </c>
      <c r="U286" s="18">
        <v>30137324439</v>
      </c>
      <c r="V286" s="18">
        <v>30137324439</v>
      </c>
      <c r="W286" s="18" t="s">
        <v>17</v>
      </c>
      <c r="X286" s="15" t="str">
        <f t="shared" si="24"/>
        <v>APROBADAS</v>
      </c>
      <c r="Y286" s="26" t="s">
        <v>1142</v>
      </c>
      <c r="Z286" s="26" t="s">
        <v>17</v>
      </c>
      <c r="AA286" s="26" t="s">
        <v>17</v>
      </c>
      <c r="AB286" s="27" t="s">
        <v>1128</v>
      </c>
      <c r="AC286" s="26" t="s">
        <v>17</v>
      </c>
      <c r="AD286" s="26" t="str">
        <f t="shared" si="26"/>
        <v>Pública clasificada</v>
      </c>
      <c r="AE286" s="26" t="e">
        <f t="shared" ca="1" si="22"/>
        <v>#NAME?</v>
      </c>
    </row>
    <row r="287" spans="8:31" ht="270" x14ac:dyDescent="0.25">
      <c r="H287" s="16" t="e">
        <f ca="1" xml:space="preserve"> _xll.EPMOlapMemberO("[CONTRATO].[PARENTH1].[C83092025]","","C83092025","","000;001")</f>
        <v>#NAME?</v>
      </c>
      <c r="I287" s="16" t="e">
        <f ca="1" xml:space="preserve"> _xll.EPMOlapMemberO("[AREA].[PARENTH1].[10000000025005]","","Gcia. Administración","","000;001")</f>
        <v>#NAME?</v>
      </c>
      <c r="J287" s="16" t="e">
        <f ca="1" xml:space="preserve"> _xll.EPMOlapMemberO("[RUBRO].[PARENTH1].[5118150001]","","TRAMITES Y LICENCIAS","","000;001")</f>
        <v>#NAME?</v>
      </c>
      <c r="K287" s="17" t="s">
        <v>415</v>
      </c>
      <c r="L287" s="17" t="s">
        <v>143</v>
      </c>
      <c r="M287" s="17" t="s">
        <v>9</v>
      </c>
      <c r="N287" s="35" t="s">
        <v>323</v>
      </c>
      <c r="O287" s="43" t="s">
        <v>155</v>
      </c>
      <c r="P287" t="str">
        <f t="shared" si="23"/>
        <v>enero</v>
      </c>
      <c r="Q287" s="43" t="s">
        <v>15</v>
      </c>
      <c r="R287" s="51">
        <f t="shared" si="25"/>
        <v>12.1</v>
      </c>
      <c r="S287" s="17" t="s">
        <v>21</v>
      </c>
      <c r="T287" s="17" t="s">
        <v>144</v>
      </c>
      <c r="U287" s="18">
        <v>20676876000</v>
      </c>
      <c r="V287" s="18">
        <v>20676876000</v>
      </c>
      <c r="W287" s="18" t="s">
        <v>17</v>
      </c>
      <c r="X287" s="15" t="str">
        <f t="shared" si="24"/>
        <v>APROBADAS</v>
      </c>
      <c r="Y287" s="26" t="s">
        <v>1142</v>
      </c>
      <c r="Z287" s="26" t="s">
        <v>17</v>
      </c>
      <c r="AA287" s="26" t="s">
        <v>17</v>
      </c>
      <c r="AB287" s="27" t="s">
        <v>1128</v>
      </c>
      <c r="AC287" s="26" t="s">
        <v>17</v>
      </c>
      <c r="AD287" s="26" t="str">
        <f t="shared" si="26"/>
        <v>Pública clasificada</v>
      </c>
      <c r="AE287" s="26" t="e">
        <f t="shared" ca="1" si="22"/>
        <v>#NAME?</v>
      </c>
    </row>
    <row r="288" spans="8:31" ht="270" x14ac:dyDescent="0.25">
      <c r="H288" s="16" t="e">
        <f ca="1" xml:space="preserve"> _xll.EPMOlapMemberO("[CONTRATO].[PARENTH1].[C83102025]","","C83102025","","000;001")</f>
        <v>#NAME?</v>
      </c>
      <c r="I288" s="16" t="e">
        <f ca="1" xml:space="preserve"> _xll.EPMOlapMemberO("[AREA].[PARENTH1].[10000000025005]","","Gcia. Administración","","000;001")</f>
        <v>#NAME?</v>
      </c>
      <c r="J288" s="16" t="e">
        <f ca="1" xml:space="preserve"> _xll.EPMOlapMemberO("[RUBRO].[PARENTH1].[5118150001]","","TRAMITES Y LICENCIAS","","000;001")</f>
        <v>#NAME?</v>
      </c>
      <c r="K288" s="17" t="s">
        <v>416</v>
      </c>
      <c r="L288" s="17" t="s">
        <v>143</v>
      </c>
      <c r="M288" s="17" t="s">
        <v>9</v>
      </c>
      <c r="N288" s="35" t="s">
        <v>323</v>
      </c>
      <c r="O288" s="43" t="s">
        <v>155</v>
      </c>
      <c r="P288" t="str">
        <f t="shared" si="23"/>
        <v>enero</v>
      </c>
      <c r="Q288" s="43" t="s">
        <v>15</v>
      </c>
      <c r="R288" s="51">
        <f t="shared" si="25"/>
        <v>12.1</v>
      </c>
      <c r="S288" s="17" t="s">
        <v>21</v>
      </c>
      <c r="T288" s="17" t="s">
        <v>144</v>
      </c>
      <c r="U288" s="18">
        <v>26638920000</v>
      </c>
      <c r="V288" s="18">
        <v>26638920000</v>
      </c>
      <c r="W288" s="18" t="s">
        <v>17</v>
      </c>
      <c r="X288" s="15" t="str">
        <f t="shared" si="24"/>
        <v>APROBADAS</v>
      </c>
      <c r="Y288" s="26" t="s">
        <v>1142</v>
      </c>
      <c r="Z288" s="26" t="s">
        <v>17</v>
      </c>
      <c r="AA288" s="26" t="s">
        <v>17</v>
      </c>
      <c r="AB288" s="27" t="s">
        <v>1128</v>
      </c>
      <c r="AC288" s="26" t="s">
        <v>17</v>
      </c>
      <c r="AD288" s="26" t="str">
        <f t="shared" si="26"/>
        <v>Pública clasificada</v>
      </c>
      <c r="AE288" s="26" t="e">
        <f t="shared" ca="1" si="22"/>
        <v>#NAME?</v>
      </c>
    </row>
    <row r="289" spans="8:31" ht="255" x14ac:dyDescent="0.25">
      <c r="H289" s="16" t="e">
        <f ca="1" xml:space="preserve"> _xll.EPMOlapMemberO("[CONTRATO].[PARENTH1].[C83112025]","","C83112025","","000;001")</f>
        <v>#NAME?</v>
      </c>
      <c r="I289" s="16" t="e">
        <f ca="1" xml:space="preserve"> _xll.EPMOlapMemberO("[AREA].[PARENTH1].[10000000025005]","","Gcia. Administración","","000;001")</f>
        <v>#NAME?</v>
      </c>
      <c r="J289" s="16" t="e">
        <f ca="1" xml:space="preserve"> _xll.EPMOlapMemberO("[RUBRO].[PARENTH1].[5118150001]","","TRAMITES Y LICENCIAS","","000;001")</f>
        <v>#NAME?</v>
      </c>
      <c r="K289" s="17" t="s">
        <v>417</v>
      </c>
      <c r="L289" s="17" t="s">
        <v>143</v>
      </c>
      <c r="M289" s="17" t="s">
        <v>9</v>
      </c>
      <c r="N289" s="35" t="s">
        <v>418</v>
      </c>
      <c r="O289" s="43" t="s">
        <v>155</v>
      </c>
      <c r="P289" t="str">
        <f t="shared" si="23"/>
        <v>enero</v>
      </c>
      <c r="Q289" s="43" t="s">
        <v>15</v>
      </c>
      <c r="R289" s="51">
        <f t="shared" si="25"/>
        <v>12.1</v>
      </c>
      <c r="S289" s="17" t="s">
        <v>21</v>
      </c>
      <c r="T289" s="17" t="s">
        <v>144</v>
      </c>
      <c r="U289" s="18">
        <v>43678202161</v>
      </c>
      <c r="V289" s="18">
        <v>43678202161</v>
      </c>
      <c r="W289" s="18" t="s">
        <v>17</v>
      </c>
      <c r="X289" s="15" t="str">
        <f t="shared" si="24"/>
        <v>APROBADAS</v>
      </c>
      <c r="Y289" s="26" t="s">
        <v>1142</v>
      </c>
      <c r="Z289" s="26" t="s">
        <v>17</v>
      </c>
      <c r="AA289" s="26" t="s">
        <v>17</v>
      </c>
      <c r="AB289" s="27" t="s">
        <v>1128</v>
      </c>
      <c r="AC289" s="26" t="s">
        <v>17</v>
      </c>
      <c r="AD289" s="26" t="str">
        <f t="shared" si="26"/>
        <v>Pública clasificada</v>
      </c>
      <c r="AE289" s="26" t="e">
        <f t="shared" ca="1" si="22"/>
        <v>#NAME?</v>
      </c>
    </row>
    <row r="290" spans="8:31" ht="390" x14ac:dyDescent="0.25">
      <c r="H290" s="16" t="e">
        <f ca="1" xml:space="preserve"> _xll.EPMOlapMemberO("[CONTRATO].[PARENTH1].[C83122025]","","C83122025","","000;001")</f>
        <v>#NAME?</v>
      </c>
      <c r="I290" s="16" t="e">
        <f ca="1" xml:space="preserve"> _xll.EPMOlapMemberO("[AREA].[PARENTH1].[10000000025005]","","Gcia. Administración","","000;001")</f>
        <v>#NAME?</v>
      </c>
      <c r="J290" s="16" t="e">
        <f ca="1" xml:space="preserve"> _xll.EPMOlapMemberO("[RUBRO].[PARENTH1].[5118150001]","","TRAMITES Y LICENCIAS","","000;001")</f>
        <v>#NAME?</v>
      </c>
      <c r="K290" s="17" t="s">
        <v>419</v>
      </c>
      <c r="L290" s="17" t="s">
        <v>51</v>
      </c>
      <c r="M290" s="17" t="s">
        <v>421</v>
      </c>
      <c r="N290" s="35" t="s">
        <v>420</v>
      </c>
      <c r="O290" s="43" t="s">
        <v>383</v>
      </c>
      <c r="P290" t="str">
        <f t="shared" si="23"/>
        <v>enero</v>
      </c>
      <c r="Q290" s="43" t="s">
        <v>91</v>
      </c>
      <c r="R290" s="51">
        <f t="shared" si="25"/>
        <v>7.0333333333333332</v>
      </c>
      <c r="S290" s="17" t="s">
        <v>21</v>
      </c>
      <c r="T290" s="17" t="s">
        <v>11</v>
      </c>
      <c r="U290" s="18">
        <v>1500000000</v>
      </c>
      <c r="V290" s="18">
        <v>1500000000</v>
      </c>
      <c r="W290" s="18" t="s">
        <v>17</v>
      </c>
      <c r="X290" s="15" t="str">
        <f t="shared" si="24"/>
        <v>APROBADAS</v>
      </c>
      <c r="Y290" s="26" t="s">
        <v>1142</v>
      </c>
      <c r="Z290" s="26" t="s">
        <v>17</v>
      </c>
      <c r="AA290" s="26" t="s">
        <v>17</v>
      </c>
      <c r="AB290" s="27" t="s">
        <v>1128</v>
      </c>
      <c r="AC290" s="26" t="s">
        <v>17</v>
      </c>
      <c r="AD290" s="26" t="str">
        <f t="shared" si="26"/>
        <v>Pública clasificada</v>
      </c>
      <c r="AE290" s="26" t="e">
        <f t="shared" ca="1" si="22"/>
        <v>#NAME?</v>
      </c>
    </row>
    <row r="291" spans="8:31" ht="255" x14ac:dyDescent="0.25">
      <c r="H291" s="16" t="e">
        <f ca="1" xml:space="preserve"> _xll.EPMOlapMemberO("[CONTRATO].[PARENTH1].[C35252025]","","C35252025","","000;001")</f>
        <v>#NAME?</v>
      </c>
      <c r="I291" s="16" t="e">
        <f ca="1" xml:space="preserve"> _xll.EPMOlapMemberO("[AREA].[PARENTH1].[10000000035013]","","Gcia. Canales","","000;001")</f>
        <v>#NAME?</v>
      </c>
      <c r="J291" s="16" t="e">
        <f ca="1" xml:space="preserve"> _xll.EPMOlapMemberO("[RUBRO].[PARENTH1].[5164400000]","","N_SERVICIOS TEMPORALES RIESGOS LABORALES","","000;001")</f>
        <v>#NAME?</v>
      </c>
      <c r="K291" s="17" t="s">
        <v>422</v>
      </c>
      <c r="L291" s="17" t="s">
        <v>45</v>
      </c>
      <c r="M291" s="17" t="s">
        <v>46</v>
      </c>
      <c r="N291" s="35" t="s">
        <v>423</v>
      </c>
      <c r="O291" s="43" t="s">
        <v>79</v>
      </c>
      <c r="P291" t="str">
        <f t="shared" si="23"/>
        <v>enero</v>
      </c>
      <c r="Q291" s="43" t="s">
        <v>15</v>
      </c>
      <c r="R291" s="51">
        <f t="shared" si="25"/>
        <v>12.133333333333333</v>
      </c>
      <c r="S291" s="17" t="s">
        <v>21</v>
      </c>
      <c r="T291" s="17" t="s">
        <v>11</v>
      </c>
      <c r="U291" s="18">
        <v>271716984</v>
      </c>
      <c r="V291" s="18">
        <v>271716984</v>
      </c>
      <c r="W291" s="18" t="s">
        <v>17</v>
      </c>
      <c r="X291" s="15" t="str">
        <f t="shared" si="24"/>
        <v>APROBADAS</v>
      </c>
      <c r="Y291" s="26" t="s">
        <v>1142</v>
      </c>
      <c r="Z291" s="26" t="s">
        <v>17</v>
      </c>
      <c r="AA291" s="26" t="s">
        <v>17</v>
      </c>
      <c r="AB291" s="27" t="s">
        <v>1128</v>
      </c>
      <c r="AC291" s="26" t="s">
        <v>17</v>
      </c>
      <c r="AD291" s="26" t="str">
        <f t="shared" si="26"/>
        <v>Pública clasificada</v>
      </c>
      <c r="AE291" s="26" t="e">
        <f t="shared" ca="1" si="22"/>
        <v>#NAME?</v>
      </c>
    </row>
    <row r="292" spans="8:31" ht="300" x14ac:dyDescent="0.25">
      <c r="H292" s="16" t="e">
        <f ca="1" xml:space="preserve"> _xll.EPMOlapMemberO("[CONTRATO].[PARENTH1].[C55632025]","","C55632025","","000;001")</f>
        <v>#NAME?</v>
      </c>
      <c r="I292" s="16" t="e">
        <f ca="1" xml:space="preserve"> _xll.EPMOlapMemberO("[AREA].[PARENTH1].[10000000033005]","","Gcia. Gestión Financ","","000;001")</f>
        <v>#NAME?</v>
      </c>
      <c r="J292" s="16" t="e">
        <f ca="1" xml:space="preserve"> _xll.EPMOlapMemberO("[RUBRO].[PARENTH1].[5130200000]","","AVALUOS","","000;001")</f>
        <v>#NAME?</v>
      </c>
      <c r="K292" s="17" t="s">
        <v>424</v>
      </c>
      <c r="L292" s="17" t="s">
        <v>10</v>
      </c>
      <c r="M292" s="17" t="s">
        <v>426</v>
      </c>
      <c r="N292" s="35" t="s">
        <v>425</v>
      </c>
      <c r="O292" s="43" t="s">
        <v>79</v>
      </c>
      <c r="P292" t="str">
        <f t="shared" si="23"/>
        <v>enero</v>
      </c>
      <c r="Q292" s="43" t="s">
        <v>95</v>
      </c>
      <c r="R292" s="51">
        <f t="shared" si="25"/>
        <v>1.9333333333333333</v>
      </c>
      <c r="S292" s="17" t="s">
        <v>21</v>
      </c>
      <c r="T292" s="17" t="s">
        <v>11</v>
      </c>
      <c r="U292" s="18">
        <v>144689994</v>
      </c>
      <c r="V292" s="18">
        <v>144689994</v>
      </c>
      <c r="W292" s="18" t="s">
        <v>25</v>
      </c>
      <c r="X292" s="15" t="str">
        <f t="shared" si="24"/>
        <v>NO APLICA</v>
      </c>
      <c r="Y292" s="26" t="s">
        <v>1142</v>
      </c>
      <c r="Z292" s="26" t="s">
        <v>17</v>
      </c>
      <c r="AA292" s="26" t="s">
        <v>17</v>
      </c>
      <c r="AB292" s="27" t="s">
        <v>1128</v>
      </c>
      <c r="AC292" s="26" t="s">
        <v>17</v>
      </c>
      <c r="AD292" s="26" t="str">
        <f t="shared" si="26"/>
        <v>Pública clasificada</v>
      </c>
      <c r="AE292" s="26" t="e">
        <f t="shared" ca="1" si="22"/>
        <v>#NAME?</v>
      </c>
    </row>
    <row r="293" spans="8:31" ht="285" x14ac:dyDescent="0.25">
      <c r="H293" s="16" t="e">
        <f ca="1" xml:space="preserve"> _xll.EPMOlapMemberO("[CONTRATO].[PARENTH1].[C55642025]","","C55642025","","000;001")</f>
        <v>#NAME?</v>
      </c>
      <c r="I293" s="16" t="e">
        <f ca="1" xml:space="preserve"> _xll.EPMOlapMemberO("[AREA].[PARENTH1].[10000000033003]","","Gcia. Logística","","000;001")</f>
        <v>#NAME?</v>
      </c>
      <c r="J293" s="16" t="e">
        <f ca="1" xml:space="preserve"> _xll.EPMOlapMemberO("[RUBRO].[PARENTH1].[5160050000]","","EQUIPO DE COMPUTACION","","000;001")</f>
        <v>#NAME?</v>
      </c>
      <c r="K293" s="17" t="s">
        <v>427</v>
      </c>
      <c r="L293" s="17" t="s">
        <v>10</v>
      </c>
      <c r="M293" s="17" t="s">
        <v>426</v>
      </c>
      <c r="N293" s="35" t="s">
        <v>428</v>
      </c>
      <c r="O293" s="43" t="s">
        <v>79</v>
      </c>
      <c r="P293" t="str">
        <f t="shared" si="23"/>
        <v>enero</v>
      </c>
      <c r="Q293" s="43" t="s">
        <v>95</v>
      </c>
      <c r="R293" s="51">
        <f t="shared" si="25"/>
        <v>1.9333333333333333</v>
      </c>
      <c r="S293" s="17" t="s">
        <v>21</v>
      </c>
      <c r="T293" s="17" t="s">
        <v>11</v>
      </c>
      <c r="U293" s="18">
        <v>40897176</v>
      </c>
      <c r="V293" s="18">
        <v>40897176</v>
      </c>
      <c r="W293" s="18" t="s">
        <v>25</v>
      </c>
      <c r="X293" s="15" t="str">
        <f t="shared" si="24"/>
        <v>NO APLICA</v>
      </c>
      <c r="Y293" s="26" t="s">
        <v>1142</v>
      </c>
      <c r="Z293" s="26" t="s">
        <v>17</v>
      </c>
      <c r="AA293" s="26" t="s">
        <v>17</v>
      </c>
      <c r="AB293" s="27" t="s">
        <v>1128</v>
      </c>
      <c r="AC293" s="26" t="s">
        <v>17</v>
      </c>
      <c r="AD293" s="26" t="str">
        <f t="shared" si="26"/>
        <v>Pública clasificada</v>
      </c>
      <c r="AE293" s="26" t="e">
        <f t="shared" ca="1" si="22"/>
        <v>#NAME?</v>
      </c>
    </row>
    <row r="294" spans="8:31" ht="409.5" x14ac:dyDescent="0.25">
      <c r="H294" s="16" t="e">
        <f ca="1" xml:space="preserve"> _xll.EPMOlapMemberO("[CONTRATO].[PARENTH1].[C55652025]","","C55652025","","000;001")</f>
        <v>#NAME?</v>
      </c>
      <c r="I294" s="16" t="e">
        <f ca="1" xml:space="preserve"> _xll.EPMOlapMemberO("[AREA].[PARENTH1].[10000000033003]","","Gcia. Logística","","000;001")</f>
        <v>#NAME?</v>
      </c>
      <c r="J294" s="16" t="e">
        <f ca="1" xml:space="preserve"> _xll.EPMOlapMemberO("[RUBRO].[PARENTH1].[5175060001]","","VEHÍCULOS","","000;001")</f>
        <v>#NAME?</v>
      </c>
      <c r="K294" s="17" t="s">
        <v>429</v>
      </c>
      <c r="L294" s="17" t="s">
        <v>401</v>
      </c>
      <c r="M294" s="17" t="s">
        <v>431</v>
      </c>
      <c r="N294" s="35" t="s">
        <v>430</v>
      </c>
      <c r="O294" s="43" t="s">
        <v>79</v>
      </c>
      <c r="P294" t="str">
        <f t="shared" si="23"/>
        <v>enero</v>
      </c>
      <c r="Q294" s="43" t="s">
        <v>15</v>
      </c>
      <c r="R294" s="51">
        <f t="shared" si="25"/>
        <v>12.133333333333333</v>
      </c>
      <c r="S294" s="17" t="s">
        <v>21</v>
      </c>
      <c r="T294" s="17" t="s">
        <v>11</v>
      </c>
      <c r="U294" s="18">
        <v>160000000</v>
      </c>
      <c r="V294" s="18">
        <v>160000000</v>
      </c>
      <c r="W294" s="18" t="s">
        <v>25</v>
      </c>
      <c r="X294" s="15" t="str">
        <f t="shared" si="24"/>
        <v>NO APLICA</v>
      </c>
      <c r="Y294" s="26" t="s">
        <v>1142</v>
      </c>
      <c r="Z294" s="26" t="s">
        <v>17</v>
      </c>
      <c r="AA294" s="26" t="s">
        <v>17</v>
      </c>
      <c r="AB294" s="27" t="s">
        <v>1128</v>
      </c>
      <c r="AC294" s="26" t="s">
        <v>17</v>
      </c>
      <c r="AD294" s="26" t="str">
        <f t="shared" si="26"/>
        <v>Pública clasificada</v>
      </c>
      <c r="AE294" s="26" t="e">
        <f t="shared" ca="1" si="22"/>
        <v>#NAME?</v>
      </c>
    </row>
    <row r="295" spans="8:31" ht="409.5" x14ac:dyDescent="0.25">
      <c r="H295" s="16" t="e">
        <f ca="1" xml:space="preserve"> _xll.EPMOlapMemberO("[CONTRATO].[PARENTH1].[C35022025]","","C35022025","","000;001")</f>
        <v>#NAME?</v>
      </c>
      <c r="I295" s="16" t="e">
        <f ca="1" xml:space="preserve"> _xll.EPMOlapMemberO("[AREA].[PARENTH1].[10000000035010]","","Gcia. Experiencia de","","000;001")</f>
        <v>#NAME?</v>
      </c>
      <c r="J295" s="16" t="e">
        <f ca="1" xml:space="preserve"> _xll.EPMOlapMemberO("[RUBRO].[PARENTH1].[5190950003]","","CAPACITACION CLIENTES EXTERNOS","","000;001")</f>
        <v>#NAME?</v>
      </c>
      <c r="K295" s="17" t="s">
        <v>432</v>
      </c>
      <c r="L295" s="17" t="s">
        <v>401</v>
      </c>
      <c r="M295" s="17" t="s">
        <v>434</v>
      </c>
      <c r="N295" s="35" t="s">
        <v>433</v>
      </c>
      <c r="O295" s="43" t="s">
        <v>435</v>
      </c>
      <c r="P295" t="str">
        <f t="shared" si="23"/>
        <v>enero</v>
      </c>
      <c r="Q295" s="43" t="s">
        <v>15</v>
      </c>
      <c r="R295" s="51">
        <f t="shared" si="25"/>
        <v>6.1</v>
      </c>
      <c r="S295" s="17" t="s">
        <v>21</v>
      </c>
      <c r="T295" s="17" t="s">
        <v>11</v>
      </c>
      <c r="U295" s="18">
        <v>345544848</v>
      </c>
      <c r="V295" s="18">
        <v>345544848</v>
      </c>
      <c r="W295" s="18" t="s">
        <v>25</v>
      </c>
      <c r="X295" s="15" t="str">
        <f t="shared" si="24"/>
        <v>NO APLICA</v>
      </c>
      <c r="Y295" s="26" t="s">
        <v>1142</v>
      </c>
      <c r="Z295" s="26" t="s">
        <v>17</v>
      </c>
      <c r="AA295" s="26" t="s">
        <v>17</v>
      </c>
      <c r="AB295" s="27" t="s">
        <v>1128</v>
      </c>
      <c r="AC295" s="26" t="s">
        <v>17</v>
      </c>
      <c r="AD295" s="26" t="str">
        <f t="shared" si="26"/>
        <v>Pública clasificada</v>
      </c>
      <c r="AE295" s="26" t="e">
        <f t="shared" ca="1" si="22"/>
        <v>#NAME?</v>
      </c>
    </row>
    <row r="296" spans="8:31" ht="409.5" x14ac:dyDescent="0.25">
      <c r="H296" s="16" t="e">
        <f ca="1" xml:space="preserve"> _xll.EPMOlapMemberO("[CONTRATO].[PARENTH1].[C35032025]","","C35032025","","000;001")</f>
        <v>#NAME?</v>
      </c>
      <c r="I296" s="16" t="e">
        <f ca="1" xml:space="preserve"> _xll.EPMOlapMemberO("[AREA].[PARENTH1].[10000000035010]","","Gcia. Experiencia de","","000;001")</f>
        <v>#NAME?</v>
      </c>
      <c r="J296" s="16" t="e">
        <f ca="1" xml:space="preserve"> _xll.EPMOlapMemberO("[RUBRO].[PARENTH1].[5190950002]","","CONVENIOS COMERCIALES","","000;001")</f>
        <v>#NAME?</v>
      </c>
      <c r="K296" s="17" t="s">
        <v>436</v>
      </c>
      <c r="L296" s="17" t="s">
        <v>401</v>
      </c>
      <c r="M296" s="17" t="s">
        <v>403</v>
      </c>
      <c r="N296" s="35" t="s">
        <v>437</v>
      </c>
      <c r="O296" s="43" t="s">
        <v>79</v>
      </c>
      <c r="P296" t="str">
        <f t="shared" si="23"/>
        <v>enero</v>
      </c>
      <c r="Q296" s="43" t="s">
        <v>15</v>
      </c>
      <c r="R296" s="51">
        <f t="shared" si="25"/>
        <v>12.133333333333333</v>
      </c>
      <c r="S296" s="17" t="s">
        <v>21</v>
      </c>
      <c r="T296" s="17" t="s">
        <v>11</v>
      </c>
      <c r="U296" s="18">
        <v>95139000</v>
      </c>
      <c r="V296" s="18">
        <v>95139000</v>
      </c>
      <c r="W296" s="18" t="s">
        <v>25</v>
      </c>
      <c r="X296" s="15" t="str">
        <f t="shared" si="24"/>
        <v>NO APLICA</v>
      </c>
      <c r="Y296" s="26" t="s">
        <v>1142</v>
      </c>
      <c r="Z296" s="26" t="s">
        <v>17</v>
      </c>
      <c r="AA296" s="26" t="s">
        <v>17</v>
      </c>
      <c r="AB296" s="27" t="s">
        <v>1128</v>
      </c>
      <c r="AC296" s="26" t="s">
        <v>17</v>
      </c>
      <c r="AD296" s="26" t="str">
        <f t="shared" si="26"/>
        <v>Pública clasificada</v>
      </c>
      <c r="AE296" s="26" t="e">
        <f t="shared" ca="1" si="22"/>
        <v>#NAME?</v>
      </c>
    </row>
    <row r="297" spans="8:31" ht="409.5" x14ac:dyDescent="0.25">
      <c r="H297" s="16" t="e">
        <f ca="1" xml:space="preserve"> _xll.EPMOlapMemberO("[CONTRATO].[PARENTH1].[C35052025]","","C35052025","","000;001")</f>
        <v>#NAME?</v>
      </c>
      <c r="I297" s="16" t="e">
        <f ca="1" xml:space="preserve"> _xll.EPMOlapMemberO("[AREA].[PARENTH1].[10000000035010]","","Gcia. Experiencia de","","000;001")</f>
        <v>#NAME?</v>
      </c>
      <c r="J297" s="16" t="e">
        <f ca="1" xml:space="preserve"> _xll.EPMOlapMemberO("[RUBRO].[PARENTH1].[5130200000]","","AVALUOS","","000;001")</f>
        <v>#NAME?</v>
      </c>
      <c r="K297" s="17" t="s">
        <v>438</v>
      </c>
      <c r="L297" s="17" t="s">
        <v>439</v>
      </c>
      <c r="M297" s="17" t="s">
        <v>441</v>
      </c>
      <c r="N297" s="35" t="s">
        <v>440</v>
      </c>
      <c r="O297" s="43" t="s">
        <v>442</v>
      </c>
      <c r="P297" t="str">
        <f t="shared" si="23"/>
        <v>enero</v>
      </c>
      <c r="Q297" s="43" t="s">
        <v>15</v>
      </c>
      <c r="R297" s="51">
        <f t="shared" si="25"/>
        <v>10.166666666666666</v>
      </c>
      <c r="S297" s="17" t="s">
        <v>21</v>
      </c>
      <c r="T297" s="17" t="s">
        <v>11</v>
      </c>
      <c r="U297" s="18">
        <v>2012538324</v>
      </c>
      <c r="V297" s="18">
        <v>2012538324</v>
      </c>
      <c r="W297" s="18" t="s">
        <v>25</v>
      </c>
      <c r="X297" s="15" t="str">
        <f t="shared" si="24"/>
        <v>NO APLICA</v>
      </c>
      <c r="Y297" s="26" t="s">
        <v>1142</v>
      </c>
      <c r="Z297" s="26" t="s">
        <v>17</v>
      </c>
      <c r="AA297" s="26" t="s">
        <v>17</v>
      </c>
      <c r="AB297" s="27" t="s">
        <v>1128</v>
      </c>
      <c r="AC297" s="26" t="s">
        <v>17</v>
      </c>
      <c r="AD297" s="26" t="str">
        <f t="shared" si="26"/>
        <v>Pública clasificada</v>
      </c>
      <c r="AE297" s="26" t="e">
        <f t="shared" ca="1" si="22"/>
        <v>#NAME?</v>
      </c>
    </row>
    <row r="298" spans="8:31" ht="409.5" x14ac:dyDescent="0.25">
      <c r="H298" s="16" t="e">
        <f ca="1" xml:space="preserve"> _xll.EPMOlapMemberO("[CONTRATO].[PARENTH1].[C35102025]","","C35102025","","000;001")</f>
        <v>#NAME?</v>
      </c>
      <c r="I298" s="16" t="e">
        <f ca="1" xml:space="preserve"> _xll.EPMOlapMemberO("[AREA].[PARENTH1].[10000000035003]","","Gcia. Mercadeo y Com","","000;001")</f>
        <v>#NAME?</v>
      </c>
      <c r="J298" s="16" t="e">
        <f ca="1" xml:space="preserve"> _xll.EPMOlapMemberO("[RUBRO].[PARENTH1].[5164050001]","","N-PUBLICIDAD Y PROPAGANDA - ARL","","000;001")</f>
        <v>#NAME?</v>
      </c>
      <c r="K298" s="17" t="s">
        <v>443</v>
      </c>
      <c r="L298" s="17" t="s">
        <v>439</v>
      </c>
      <c r="M298" s="17" t="s">
        <v>445</v>
      </c>
      <c r="N298" s="35" t="s">
        <v>444</v>
      </c>
      <c r="O298" s="43" t="s">
        <v>446</v>
      </c>
      <c r="P298" t="str">
        <f t="shared" si="23"/>
        <v>enero</v>
      </c>
      <c r="Q298" s="43" t="s">
        <v>15</v>
      </c>
      <c r="R298" s="51">
        <f t="shared" si="25"/>
        <v>11.1</v>
      </c>
      <c r="S298" s="17" t="s">
        <v>21</v>
      </c>
      <c r="T298" s="17" t="s">
        <v>11</v>
      </c>
      <c r="U298" s="18">
        <v>200000000</v>
      </c>
      <c r="V298" s="18">
        <v>200000000</v>
      </c>
      <c r="W298" s="18" t="s">
        <v>25</v>
      </c>
      <c r="X298" s="15" t="str">
        <f t="shared" si="24"/>
        <v>NO APLICA</v>
      </c>
      <c r="Y298" s="26" t="s">
        <v>1142</v>
      </c>
      <c r="Z298" s="26" t="s">
        <v>17</v>
      </c>
      <c r="AA298" s="26" t="s">
        <v>17</v>
      </c>
      <c r="AB298" s="27" t="s">
        <v>1128</v>
      </c>
      <c r="AC298" s="26" t="s">
        <v>17</v>
      </c>
      <c r="AD298" s="26" t="str">
        <f t="shared" si="26"/>
        <v>Pública clasificada</v>
      </c>
      <c r="AE298" s="26" t="e">
        <f t="shared" ca="1" si="22"/>
        <v>#NAME?</v>
      </c>
    </row>
    <row r="299" spans="8:31" ht="409.5" x14ac:dyDescent="0.25">
      <c r="H299" s="16" t="e">
        <f ca="1" xml:space="preserve"> _xll.EPMOlapMemberO("[CONTRATO].[PARENTH1].[C35112025]","","C35112025","","000;001")</f>
        <v>#NAME?</v>
      </c>
      <c r="I299" s="16" t="e">
        <f ca="1" xml:space="preserve"> _xll.EPMOlapMemberO("[AREA].[PARENTH1].[10000000035003]","","Gcia. Mercadeo y Com","","000;001")</f>
        <v>#NAME?</v>
      </c>
      <c r="J299" s="16" t="e">
        <f ca="1" xml:space="preserve"> _xll.EPMOlapMemberO("[RUBRO].[PARENTH1].[5164400000]","","N_SERVICIOS TEMPORALES RIESGOS LABORALES","","000;001")</f>
        <v>#NAME?</v>
      </c>
      <c r="K299" s="17" t="s">
        <v>447</v>
      </c>
      <c r="L299" s="17" t="s">
        <v>439</v>
      </c>
      <c r="M299" s="17" t="s">
        <v>449</v>
      </c>
      <c r="N299" s="35" t="s">
        <v>448</v>
      </c>
      <c r="O299" s="43" t="s">
        <v>446</v>
      </c>
      <c r="P299" t="str">
        <f t="shared" si="23"/>
        <v>enero</v>
      </c>
      <c r="Q299" s="43" t="s">
        <v>15</v>
      </c>
      <c r="R299" s="51">
        <f t="shared" si="25"/>
        <v>11.1</v>
      </c>
      <c r="S299" s="17" t="s">
        <v>21</v>
      </c>
      <c r="T299" s="17" t="s">
        <v>11</v>
      </c>
      <c r="U299" s="18">
        <v>2150000000</v>
      </c>
      <c r="V299" s="18">
        <v>2150000000</v>
      </c>
      <c r="W299" s="18" t="s">
        <v>25</v>
      </c>
      <c r="X299" s="15" t="str">
        <f t="shared" si="24"/>
        <v>NO APLICA</v>
      </c>
      <c r="Y299" s="26" t="s">
        <v>1142</v>
      </c>
      <c r="Z299" s="26" t="s">
        <v>17</v>
      </c>
      <c r="AA299" s="26" t="s">
        <v>17</v>
      </c>
      <c r="AB299" s="27" t="s">
        <v>1128</v>
      </c>
      <c r="AC299" s="26" t="s">
        <v>17</v>
      </c>
      <c r="AD299" s="26" t="str">
        <f t="shared" si="26"/>
        <v>Pública clasificada</v>
      </c>
      <c r="AE299" s="26" t="e">
        <f t="shared" ca="1" si="22"/>
        <v>#NAME?</v>
      </c>
    </row>
    <row r="300" spans="8:31" ht="409.5" x14ac:dyDescent="0.25">
      <c r="H300" s="16" t="e">
        <f ca="1" xml:space="preserve"> _xll.EPMOlapMemberO("[CONTRATO].[PARENTH1].[C35122025]","","C35122025","","000;001")</f>
        <v>#NAME?</v>
      </c>
      <c r="I300" s="16" t="e">
        <f ca="1" xml:space="preserve"> _xll.EPMOlapMemberO("[AREA].[PARENTH1].[10000000035003]","","Gcia. Mercadeo y Com","","000;001")</f>
        <v>#NAME?</v>
      </c>
      <c r="J300" s="16" t="e">
        <f ca="1" xml:space="preserve"> _xll.EPMOlapMemberO("[RUBRO].[PARENTH1].[5164400000]","","N_SERVICIOS TEMPORALES RIESGOS LABORALES","","000;001")</f>
        <v>#NAME?</v>
      </c>
      <c r="K300" s="17" t="s">
        <v>450</v>
      </c>
      <c r="L300" s="17" t="s">
        <v>439</v>
      </c>
      <c r="M300" s="17" t="s">
        <v>452</v>
      </c>
      <c r="N300" s="35" t="s">
        <v>451</v>
      </c>
      <c r="O300" s="43" t="s">
        <v>453</v>
      </c>
      <c r="P300" t="str">
        <f t="shared" si="23"/>
        <v>enero</v>
      </c>
      <c r="Q300" s="43" t="s">
        <v>15</v>
      </c>
      <c r="R300" s="51">
        <f t="shared" si="25"/>
        <v>8.1333333333333329</v>
      </c>
      <c r="S300" s="17" t="s">
        <v>21</v>
      </c>
      <c r="T300" s="17" t="s">
        <v>11</v>
      </c>
      <c r="U300" s="18">
        <v>383702227</v>
      </c>
      <c r="V300" s="18">
        <v>383702227</v>
      </c>
      <c r="W300" s="18" t="s">
        <v>25</v>
      </c>
      <c r="X300" s="15" t="str">
        <f t="shared" si="24"/>
        <v>NO APLICA</v>
      </c>
      <c r="Y300" s="26" t="s">
        <v>1142</v>
      </c>
      <c r="Z300" s="26" t="s">
        <v>17</v>
      </c>
      <c r="AA300" s="26" t="s">
        <v>17</v>
      </c>
      <c r="AB300" s="27" t="s">
        <v>1128</v>
      </c>
      <c r="AC300" s="26" t="s">
        <v>17</v>
      </c>
      <c r="AD300" s="26" t="str">
        <f t="shared" si="26"/>
        <v>Pública clasificada</v>
      </c>
      <c r="AE300" s="26" t="e">
        <f t="shared" ca="1" si="22"/>
        <v>#NAME?</v>
      </c>
    </row>
    <row r="301" spans="8:31" ht="180" x14ac:dyDescent="0.25">
      <c r="H301" s="16" t="e">
        <f ca="1" xml:space="preserve"> _xll.EPMOlapMemberO("[CONTRATO].[PARENTH1].[C35132025]","","C35132025","","000;001")</f>
        <v>#NAME?</v>
      </c>
      <c r="I301" s="16" t="e">
        <f ca="1" xml:space="preserve"> _xll.EPMOlapMemberO("[AREA].[PARENTH1].[10000000035003]","","Gcia. Mercadeo y Com","","000;001")</f>
        <v>#NAME?</v>
      </c>
      <c r="J301" s="16" t="e">
        <f ca="1" xml:space="preserve"> _xll.EPMOlapMemberO("[RUBRO].[PARENTH1].[5164050001]","","N-PUBLICIDAD Y PROPAGANDA - ARL","","000;001")</f>
        <v>#NAME?</v>
      </c>
      <c r="K301" s="17" t="s">
        <v>454</v>
      </c>
      <c r="L301" s="17" t="s">
        <v>51</v>
      </c>
      <c r="M301" s="17" t="s">
        <v>456</v>
      </c>
      <c r="N301" s="35" t="s">
        <v>455</v>
      </c>
      <c r="O301" s="43" t="s">
        <v>442</v>
      </c>
      <c r="P301" t="str">
        <f t="shared" si="23"/>
        <v>enero</v>
      </c>
      <c r="Q301" s="43" t="s">
        <v>15</v>
      </c>
      <c r="R301" s="51">
        <f t="shared" si="25"/>
        <v>10.166666666666666</v>
      </c>
      <c r="S301" s="17" t="s">
        <v>21</v>
      </c>
      <c r="T301" s="17" t="s">
        <v>11</v>
      </c>
      <c r="U301" s="18">
        <v>80627131</v>
      </c>
      <c r="V301" s="18">
        <v>80627131</v>
      </c>
      <c r="W301" s="18" t="s">
        <v>25</v>
      </c>
      <c r="X301" s="15" t="str">
        <f t="shared" si="24"/>
        <v>NO APLICA</v>
      </c>
      <c r="Y301" s="26" t="s">
        <v>1142</v>
      </c>
      <c r="Z301" s="26" t="s">
        <v>17</v>
      </c>
      <c r="AA301" s="26" t="s">
        <v>17</v>
      </c>
      <c r="AB301" s="27" t="s">
        <v>1128</v>
      </c>
      <c r="AC301" s="26" t="s">
        <v>17</v>
      </c>
      <c r="AD301" s="26" t="str">
        <f t="shared" si="26"/>
        <v>Pública clasificada</v>
      </c>
      <c r="AE301" s="26" t="e">
        <f t="shared" ca="1" si="22"/>
        <v>#NAME?</v>
      </c>
    </row>
    <row r="302" spans="8:31" ht="409.5" x14ac:dyDescent="0.25">
      <c r="H302" s="16" t="e">
        <f ca="1" xml:space="preserve"> _xll.EPMOlapMemberO("[CONTRATO].[PARENTH1].[C35142025]","","C35142025","","000;001")</f>
        <v>#NAME?</v>
      </c>
      <c r="I302" s="16" t="e">
        <f ca="1" xml:space="preserve"> _xll.EPMOlapMemberO("[AREA].[PARENTH1].[10000000035013]","","Gcia. Canales","","000;001")</f>
        <v>#NAME?</v>
      </c>
      <c r="J302" s="16" t="e">
        <f ca="1" xml:space="preserve"> _xll.EPMOlapMemberO("[RUBRO].[PARENTH1].[5190950003]","","CAPACITACION CLIENTES EXTERNOS","","000;001")</f>
        <v>#NAME?</v>
      </c>
      <c r="K302" s="17" t="s">
        <v>457</v>
      </c>
      <c r="L302" s="17" t="s">
        <v>51</v>
      </c>
      <c r="M302" s="17" t="s">
        <v>421</v>
      </c>
      <c r="N302" s="35" t="s">
        <v>458</v>
      </c>
      <c r="O302" s="43" t="s">
        <v>442</v>
      </c>
      <c r="P302" t="str">
        <f t="shared" si="23"/>
        <v>enero</v>
      </c>
      <c r="Q302" s="43" t="s">
        <v>15</v>
      </c>
      <c r="R302" s="51">
        <f t="shared" si="25"/>
        <v>10.166666666666666</v>
      </c>
      <c r="S302" s="17" t="s">
        <v>21</v>
      </c>
      <c r="T302" s="17" t="s">
        <v>11</v>
      </c>
      <c r="U302" s="18">
        <v>197031227</v>
      </c>
      <c r="V302" s="18">
        <v>197031227</v>
      </c>
      <c r="W302" s="18" t="s">
        <v>25</v>
      </c>
      <c r="X302" s="15" t="str">
        <f t="shared" si="24"/>
        <v>NO APLICA</v>
      </c>
      <c r="Y302" s="26" t="s">
        <v>1142</v>
      </c>
      <c r="Z302" s="26" t="s">
        <v>17</v>
      </c>
      <c r="AA302" s="26" t="s">
        <v>17</v>
      </c>
      <c r="AB302" s="27" t="s">
        <v>1128</v>
      </c>
      <c r="AC302" s="26" t="s">
        <v>17</v>
      </c>
      <c r="AD302" s="26" t="str">
        <f t="shared" si="26"/>
        <v>Pública clasificada</v>
      </c>
      <c r="AE302" s="26" t="e">
        <f t="shared" ca="1" si="22"/>
        <v>#NAME?</v>
      </c>
    </row>
    <row r="303" spans="8:31" ht="285" x14ac:dyDescent="0.25">
      <c r="H303" s="16" t="e">
        <f ca="1" xml:space="preserve"> _xll.EPMOlapMemberO("[CONTRATO].[PARENTH1].[C35152025]","","C35152025","","000;001")</f>
        <v>#NAME?</v>
      </c>
      <c r="I303" s="16" t="e">
        <f ca="1" xml:space="preserve"> _xll.EPMOlapMemberO("[AREA].[PARENTH1].[10000000035013]","","Gcia. Canales","","000;001")</f>
        <v>#NAME?</v>
      </c>
      <c r="J303" s="16" t="e">
        <f ca="1" xml:space="preserve"> _xll.EPMOlapMemberO("[RUBRO].[PARENTH1].[5164400000]","","N_SERVICIOS TEMPORALES RIESGOS LABORALES","","000;001")</f>
        <v>#NAME?</v>
      </c>
      <c r="K303" s="17" t="s">
        <v>459</v>
      </c>
      <c r="L303" s="17" t="s">
        <v>51</v>
      </c>
      <c r="M303" s="17" t="s">
        <v>431</v>
      </c>
      <c r="N303" s="35" t="s">
        <v>460</v>
      </c>
      <c r="O303" s="43" t="s">
        <v>446</v>
      </c>
      <c r="P303" t="str">
        <f t="shared" si="23"/>
        <v>enero</v>
      </c>
      <c r="Q303" s="43" t="s">
        <v>15</v>
      </c>
      <c r="R303" s="51">
        <f t="shared" si="25"/>
        <v>11.1</v>
      </c>
      <c r="S303" s="17" t="s">
        <v>21</v>
      </c>
      <c r="T303" s="17" t="s">
        <v>11</v>
      </c>
      <c r="U303" s="18">
        <v>105710000</v>
      </c>
      <c r="V303" s="18">
        <v>105710000</v>
      </c>
      <c r="W303" s="18" t="s">
        <v>25</v>
      </c>
      <c r="X303" s="15" t="str">
        <f t="shared" si="24"/>
        <v>NO APLICA</v>
      </c>
      <c r="Y303" s="26" t="s">
        <v>1142</v>
      </c>
      <c r="Z303" s="26" t="s">
        <v>17</v>
      </c>
      <c r="AA303" s="26" t="s">
        <v>17</v>
      </c>
      <c r="AB303" s="27" t="s">
        <v>1128</v>
      </c>
      <c r="AC303" s="26" t="s">
        <v>17</v>
      </c>
      <c r="AD303" s="26" t="str">
        <f t="shared" si="26"/>
        <v>Pública clasificada</v>
      </c>
      <c r="AE303" s="26" t="e">
        <f t="shared" ca="1" si="22"/>
        <v>#NAME?</v>
      </c>
    </row>
    <row r="304" spans="8:31" ht="180" x14ac:dyDescent="0.25">
      <c r="H304" s="16" t="e">
        <f ca="1" xml:space="preserve"> _xll.EPMOlapMemberO("[CONTRATO].[PARENTH1].[C35162025]","","C35162025","","000;001")</f>
        <v>#NAME?</v>
      </c>
      <c r="I304" s="16" t="e">
        <f ca="1" xml:space="preserve"> _xll.EPMOlapMemberO("[AREA].[PARENTH1].[10000000035013]","","Gcia. Canales","","000;001")</f>
        <v>#NAME?</v>
      </c>
      <c r="J304" s="16" t="e">
        <f ca="1" xml:space="preserve"> _xll.EPMOlapMemberO("[RUBRO].[PARENTH1].[5190950003]","","CAPACITACION CLIENTES EXTERNOS","","000;001")</f>
        <v>#NAME?</v>
      </c>
      <c r="K304" s="17" t="s">
        <v>461</v>
      </c>
      <c r="L304" s="17" t="s">
        <v>51</v>
      </c>
      <c r="M304" s="17" t="s">
        <v>463</v>
      </c>
      <c r="N304" s="35" t="s">
        <v>462</v>
      </c>
      <c r="O304" s="43" t="s">
        <v>442</v>
      </c>
      <c r="P304" t="str">
        <f t="shared" si="23"/>
        <v>enero</v>
      </c>
      <c r="Q304" s="43" t="s">
        <v>15</v>
      </c>
      <c r="R304" s="51">
        <f t="shared" si="25"/>
        <v>10.166666666666666</v>
      </c>
      <c r="S304" s="17" t="s">
        <v>21</v>
      </c>
      <c r="T304" s="17" t="s">
        <v>11</v>
      </c>
      <c r="U304" s="18">
        <v>22643082</v>
      </c>
      <c r="V304" s="18">
        <v>22643082</v>
      </c>
      <c r="W304" s="18" t="s">
        <v>25</v>
      </c>
      <c r="X304" s="15" t="str">
        <f t="shared" si="24"/>
        <v>NO APLICA</v>
      </c>
      <c r="Y304" s="26" t="s">
        <v>1142</v>
      </c>
      <c r="Z304" s="26" t="s">
        <v>17</v>
      </c>
      <c r="AA304" s="26" t="s">
        <v>17</v>
      </c>
      <c r="AB304" s="27" t="s">
        <v>1128</v>
      </c>
      <c r="AC304" s="26" t="s">
        <v>17</v>
      </c>
      <c r="AD304" s="26" t="str">
        <f t="shared" si="26"/>
        <v>Pública clasificada</v>
      </c>
      <c r="AE304" s="26" t="e">
        <f t="shared" ca="1" si="22"/>
        <v>#NAME?</v>
      </c>
    </row>
    <row r="305" spans="8:31" ht="390" x14ac:dyDescent="0.25">
      <c r="H305" s="16" t="e">
        <f ca="1" xml:space="preserve"> _xll.EPMOlapMemberO("[CONTRATO].[PARENTH1].[C35192025]","","C35192025","","000;001")</f>
        <v>#NAME?</v>
      </c>
      <c r="I305" s="16" t="e">
        <f ca="1" xml:space="preserve"> _xll.EPMOlapMemberO("[AREA].[PARENTH1].[10000000035013]","","Gcia. Canales","","000;001")</f>
        <v>#NAME?</v>
      </c>
      <c r="J305" s="16" t="e">
        <f ca="1" xml:space="preserve"> _xll.EPMOlapMemberO("[RUBRO].[PARENTH1].[5164400000]","","N_SERVICIOS TEMPORALES RIESGOS LABORALES","","000;001")</f>
        <v>#NAME?</v>
      </c>
      <c r="K305" s="17" t="s">
        <v>464</v>
      </c>
      <c r="L305" s="17" t="s">
        <v>51</v>
      </c>
      <c r="M305" s="17" t="s">
        <v>466</v>
      </c>
      <c r="N305" s="35" t="s">
        <v>465</v>
      </c>
      <c r="O305" s="43" t="s">
        <v>141</v>
      </c>
      <c r="P305" t="str">
        <f t="shared" si="23"/>
        <v>enero</v>
      </c>
      <c r="Q305" s="43" t="s">
        <v>15</v>
      </c>
      <c r="R305" s="51">
        <f t="shared" si="25"/>
        <v>9.1333333333333329</v>
      </c>
      <c r="S305" s="17" t="s">
        <v>16</v>
      </c>
      <c r="T305" s="17" t="s">
        <v>11</v>
      </c>
      <c r="U305" s="18">
        <v>3462321290</v>
      </c>
      <c r="V305" s="18">
        <v>3462321290</v>
      </c>
      <c r="W305" s="18" t="s">
        <v>25</v>
      </c>
      <c r="X305" s="15" t="str">
        <f t="shared" si="24"/>
        <v>NO APLICA</v>
      </c>
      <c r="Y305" s="26" t="s">
        <v>1142</v>
      </c>
      <c r="Z305" s="26" t="s">
        <v>17</v>
      </c>
      <c r="AA305" s="26" t="s">
        <v>17</v>
      </c>
      <c r="AB305" s="27" t="s">
        <v>1128</v>
      </c>
      <c r="AC305" s="26" t="s">
        <v>17</v>
      </c>
      <c r="AD305" s="26" t="str">
        <f t="shared" si="26"/>
        <v>Pública clasificada</v>
      </c>
      <c r="AE305" s="26" t="e">
        <f t="shared" ca="1" si="22"/>
        <v>#NAME?</v>
      </c>
    </row>
    <row r="306" spans="8:31" ht="225" x14ac:dyDescent="0.25">
      <c r="H306" s="16" t="e">
        <f ca="1" xml:space="preserve"> _xll.EPMOlapMemberO("[CONTRATO].[PARENTH1].[C35202025]","","C35202025","","000;001")</f>
        <v>#NAME?</v>
      </c>
      <c r="I306" s="16" t="e">
        <f ca="1" xml:space="preserve"> _xll.EPMOlapMemberO("[AREA].[PARENTH1].[10000000035013]","","Gcia. Canales","","000;001")</f>
        <v>#NAME?</v>
      </c>
      <c r="J306" s="16" t="e">
        <f ca="1" xml:space="preserve"> _xll.EPMOlapMemberO("[RUBRO].[PARENTH1].[5190950003]","","CAPACITACION CLIENTES EXTERNOS","","000;001")</f>
        <v>#NAME?</v>
      </c>
      <c r="K306" s="17" t="s">
        <v>467</v>
      </c>
      <c r="L306" s="17" t="s">
        <v>51</v>
      </c>
      <c r="M306" s="17" t="s">
        <v>466</v>
      </c>
      <c r="N306" s="35" t="s">
        <v>468</v>
      </c>
      <c r="O306" s="43" t="s">
        <v>469</v>
      </c>
      <c r="P306" t="str">
        <f t="shared" si="23"/>
        <v>enero</v>
      </c>
      <c r="Q306" s="43" t="s">
        <v>15</v>
      </c>
      <c r="R306" s="51">
        <f t="shared" si="25"/>
        <v>3.0333333333333332</v>
      </c>
      <c r="S306" s="17" t="s">
        <v>16</v>
      </c>
      <c r="T306" s="17" t="s">
        <v>11</v>
      </c>
      <c r="U306" s="18">
        <v>20000000</v>
      </c>
      <c r="V306" s="18">
        <v>20000000</v>
      </c>
      <c r="W306" s="18" t="s">
        <v>25</v>
      </c>
      <c r="X306" s="15" t="str">
        <f t="shared" si="24"/>
        <v>NO APLICA</v>
      </c>
      <c r="Y306" s="26" t="s">
        <v>1142</v>
      </c>
      <c r="Z306" s="26" t="s">
        <v>17</v>
      </c>
      <c r="AA306" s="26" t="s">
        <v>17</v>
      </c>
      <c r="AB306" s="27" t="s">
        <v>1128</v>
      </c>
      <c r="AC306" s="26" t="s">
        <v>17</v>
      </c>
      <c r="AD306" s="26" t="str">
        <f t="shared" si="26"/>
        <v>Pública clasificada</v>
      </c>
      <c r="AE306" s="26" t="e">
        <f t="shared" ca="1" si="22"/>
        <v>#NAME?</v>
      </c>
    </row>
    <row r="307" spans="8:31" ht="330" x14ac:dyDescent="0.25">
      <c r="H307" s="16" t="e">
        <f ca="1" xml:space="preserve"> _xll.EPMOlapMemberO("[CONTRATO].[PARENTH1].[C35212025]","","C35212025","","000;001")</f>
        <v>#NAME?</v>
      </c>
      <c r="I307" s="16" t="e">
        <f ca="1" xml:space="preserve"> _xll.EPMOlapMemberO("[AREA].[PARENTH1].[10000000035013]","","Gcia. Canales","","000;001")</f>
        <v>#NAME?</v>
      </c>
      <c r="J307" s="16" t="e">
        <f ca="1" xml:space="preserve"> _xll.EPMOlapMemberO("[RUBRO].[PARENTH1].[5190950003]","","CAPACITACION CLIENTES EXTERNOS","","000;001")</f>
        <v>#NAME?</v>
      </c>
      <c r="K307" s="17" t="s">
        <v>470</v>
      </c>
      <c r="L307" s="17" t="s">
        <v>51</v>
      </c>
      <c r="M307" s="17" t="s">
        <v>472</v>
      </c>
      <c r="N307" s="35" t="s">
        <v>471</v>
      </c>
      <c r="O307" s="43" t="s">
        <v>79</v>
      </c>
      <c r="P307" t="str">
        <f t="shared" si="23"/>
        <v>enero</v>
      </c>
      <c r="Q307" s="43" t="s">
        <v>15</v>
      </c>
      <c r="R307" s="51">
        <f t="shared" si="25"/>
        <v>12.133333333333333</v>
      </c>
      <c r="S307" s="17" t="s">
        <v>21</v>
      </c>
      <c r="T307" s="17" t="s">
        <v>11</v>
      </c>
      <c r="U307" s="18">
        <v>2642750</v>
      </c>
      <c r="V307" s="18">
        <v>2642750</v>
      </c>
      <c r="W307" s="18" t="s">
        <v>25</v>
      </c>
      <c r="X307" s="15" t="str">
        <f t="shared" si="24"/>
        <v>NO APLICA</v>
      </c>
      <c r="Y307" s="26" t="s">
        <v>1142</v>
      </c>
      <c r="Z307" s="26" t="s">
        <v>17</v>
      </c>
      <c r="AA307" s="26" t="s">
        <v>17</v>
      </c>
      <c r="AB307" s="27" t="s">
        <v>1128</v>
      </c>
      <c r="AC307" s="26" t="s">
        <v>17</v>
      </c>
      <c r="AD307" s="26" t="str">
        <f t="shared" si="26"/>
        <v>Pública clasificada</v>
      </c>
      <c r="AE307" s="26" t="e">
        <f t="shared" ca="1" si="22"/>
        <v>#NAME?</v>
      </c>
    </row>
    <row r="308" spans="8:31" ht="225" x14ac:dyDescent="0.25">
      <c r="H308" s="16" t="e">
        <f ca="1" xml:space="preserve"> _xll.EPMOlapMemberO("[CONTRATO].[PARENTH1].[C35222025]","","C35222025","","000;001")</f>
        <v>#NAME?</v>
      </c>
      <c r="I308" s="16" t="e">
        <f ca="1" xml:space="preserve"> _xll.EPMOlapMemberO("[AREA].[PARENTH1].[10000000035013]","","Gcia. Canales","","000;001")</f>
        <v>#NAME?</v>
      </c>
      <c r="J308" s="16" t="e">
        <f ca="1" xml:space="preserve"> _xll.EPMOlapMemberO("[RUBRO].[PARENTH1].[5164400000]","","N_SERVICIOS TEMPORALES RIESGOS LABORALES","","000;001")</f>
        <v>#NAME?</v>
      </c>
      <c r="K308" s="17" t="s">
        <v>473</v>
      </c>
      <c r="L308" s="17" t="s">
        <v>51</v>
      </c>
      <c r="M308" s="17" t="s">
        <v>466</v>
      </c>
      <c r="N308" s="35" t="s">
        <v>474</v>
      </c>
      <c r="O308" s="43" t="s">
        <v>475</v>
      </c>
      <c r="P308" t="str">
        <f t="shared" si="23"/>
        <v>enero</v>
      </c>
      <c r="Q308" s="43" t="s">
        <v>15</v>
      </c>
      <c r="R308" s="51">
        <f t="shared" si="25"/>
        <v>7.1</v>
      </c>
      <c r="S308" s="17" t="s">
        <v>21</v>
      </c>
      <c r="T308" s="17" t="s">
        <v>11</v>
      </c>
      <c r="U308" s="18">
        <v>82059586</v>
      </c>
      <c r="V308" s="18">
        <v>82059586</v>
      </c>
      <c r="W308" s="18" t="s">
        <v>25</v>
      </c>
      <c r="X308" s="15" t="str">
        <f t="shared" si="24"/>
        <v>NO APLICA</v>
      </c>
      <c r="Y308" s="26" t="s">
        <v>1142</v>
      </c>
      <c r="Z308" s="26" t="s">
        <v>17</v>
      </c>
      <c r="AA308" s="26" t="s">
        <v>17</v>
      </c>
      <c r="AB308" s="27" t="s">
        <v>1128</v>
      </c>
      <c r="AC308" s="26" t="s">
        <v>17</v>
      </c>
      <c r="AD308" s="26" t="str">
        <f t="shared" si="26"/>
        <v>Pública clasificada</v>
      </c>
      <c r="AE308" s="26" t="e">
        <f t="shared" ca="1" si="22"/>
        <v>#NAME?</v>
      </c>
    </row>
    <row r="309" spans="8:31" ht="409.5" x14ac:dyDescent="0.25">
      <c r="H309" s="16" t="e">
        <f ca="1" xml:space="preserve"> _xll.EPMOlapMemberO("[CONTRATO].[PARENTH1].[C35232025]","","C35232025","","000;001")</f>
        <v>#NAME?</v>
      </c>
      <c r="I309" s="16" t="e">
        <f ca="1" xml:space="preserve"> _xll.EPMOlapMemberO("[AREA].[PARENTH1].[10000000035013]","","Gcia. Canales","","000;001")</f>
        <v>#NAME?</v>
      </c>
      <c r="J309" s="16" t="e">
        <f ca="1" xml:space="preserve"> _xll.EPMOlapMemberO("[RUBRO].[PARENTH1].[5190950003]","","CAPACITACION CLIENTES EXTERNOS","","000;001")</f>
        <v>#NAME?</v>
      </c>
      <c r="K309" s="17" t="s">
        <v>476</v>
      </c>
      <c r="L309" s="17" t="s">
        <v>51</v>
      </c>
      <c r="M309" s="17" t="s">
        <v>466</v>
      </c>
      <c r="N309" s="35" t="s">
        <v>477</v>
      </c>
      <c r="O309" s="43" t="s">
        <v>442</v>
      </c>
      <c r="P309" t="str">
        <f t="shared" si="23"/>
        <v>enero</v>
      </c>
      <c r="Q309" s="43" t="s">
        <v>15</v>
      </c>
      <c r="R309" s="51">
        <f t="shared" si="25"/>
        <v>10.166666666666666</v>
      </c>
      <c r="S309" s="17" t="s">
        <v>21</v>
      </c>
      <c r="T309" s="17" t="s">
        <v>11</v>
      </c>
      <c r="U309" s="18">
        <v>307529392</v>
      </c>
      <c r="V309" s="18">
        <v>307529392</v>
      </c>
      <c r="W309" s="18" t="s">
        <v>25</v>
      </c>
      <c r="X309" s="15" t="str">
        <f t="shared" si="24"/>
        <v>NO APLICA</v>
      </c>
      <c r="Y309" s="26" t="s">
        <v>1142</v>
      </c>
      <c r="Z309" s="26" t="s">
        <v>17</v>
      </c>
      <c r="AA309" s="26" t="s">
        <v>17</v>
      </c>
      <c r="AB309" s="27" t="s">
        <v>1128</v>
      </c>
      <c r="AC309" s="26" t="s">
        <v>17</v>
      </c>
      <c r="AD309" s="26" t="str">
        <f t="shared" si="26"/>
        <v>Pública clasificada</v>
      </c>
      <c r="AE309" s="26" t="e">
        <f t="shared" ca="1" si="22"/>
        <v>#NAME?</v>
      </c>
    </row>
    <row r="310" spans="8:31" ht="285" x14ac:dyDescent="0.25">
      <c r="H310" s="16" t="e">
        <f ca="1" xml:space="preserve"> _xll.EPMOlapMemberO("[CONTRATO].[PARENTH1].[C35242025]","","C35242025","","000;001")</f>
        <v>#NAME?</v>
      </c>
      <c r="I310" s="16" t="e">
        <f ca="1" xml:space="preserve"> _xll.EPMOlapMemberO("[AREA].[PARENTH1].[10000000035013]","","Gcia. Canales","","000;001")</f>
        <v>#NAME?</v>
      </c>
      <c r="J310" s="16" t="e">
        <f ca="1" xml:space="preserve"> _xll.EPMOlapMemberO("[RUBRO].[PARENTH1].[5190950003]","","CAPACITACION CLIENTES EXTERNOS","","000;001")</f>
        <v>#NAME?</v>
      </c>
      <c r="K310" s="17" t="s">
        <v>478</v>
      </c>
      <c r="L310" s="17" t="s">
        <v>401</v>
      </c>
      <c r="M310" s="17" t="s">
        <v>480</v>
      </c>
      <c r="N310" s="35" t="s">
        <v>479</v>
      </c>
      <c r="O310" s="43" t="s">
        <v>79</v>
      </c>
      <c r="P310" t="str">
        <f t="shared" si="23"/>
        <v>enero</v>
      </c>
      <c r="Q310" s="43" t="s">
        <v>15</v>
      </c>
      <c r="R310" s="51">
        <f t="shared" si="25"/>
        <v>12.133333333333333</v>
      </c>
      <c r="S310" s="17" t="s">
        <v>16</v>
      </c>
      <c r="T310" s="17" t="s">
        <v>11</v>
      </c>
      <c r="U310" s="18">
        <v>299886245</v>
      </c>
      <c r="V310" s="18">
        <v>299886245</v>
      </c>
      <c r="W310" s="18" t="s">
        <v>25</v>
      </c>
      <c r="X310" s="15" t="str">
        <f t="shared" si="24"/>
        <v>NO APLICA</v>
      </c>
      <c r="Y310" s="26" t="s">
        <v>1142</v>
      </c>
      <c r="Z310" s="26" t="s">
        <v>17</v>
      </c>
      <c r="AA310" s="26" t="s">
        <v>17</v>
      </c>
      <c r="AB310" s="27" t="s">
        <v>1128</v>
      </c>
      <c r="AC310" s="26" t="s">
        <v>17</v>
      </c>
      <c r="AD310" s="26" t="str">
        <f t="shared" si="26"/>
        <v>Pública clasificada</v>
      </c>
      <c r="AE310" s="26" t="e">
        <f t="shared" ca="1" si="22"/>
        <v>#NAME?</v>
      </c>
    </row>
    <row r="311" spans="8:31" ht="135" x14ac:dyDescent="0.25">
      <c r="H311" s="16" t="e">
        <f ca="1" xml:space="preserve"> _xll.EPMOlapMemberO("[CONTRATO].[PARENTH1].[C35312025]","","C35312025","","000;001")</f>
        <v>#NAME?</v>
      </c>
      <c r="I311" s="16" t="e">
        <f ca="1" xml:space="preserve"> _xll.EPMOlapMemberO("[AREA].[PARENTH1].[10000000035010]","","Gcia. Experiencia de","","000;001")</f>
        <v>#NAME?</v>
      </c>
      <c r="J311" s="16" t="e">
        <f ca="1" xml:space="preserve"> _xll.EPMOlapMemberO("[RUBRO].[PARENTH1].[5164400000]","","N_SERVICIOS TEMPORALES RIESGOS LABORALES","","000;001")</f>
        <v>#NAME?</v>
      </c>
      <c r="K311" s="17" t="s">
        <v>481</v>
      </c>
      <c r="L311" s="17" t="s">
        <v>439</v>
      </c>
      <c r="M311" s="17" t="s">
        <v>449</v>
      </c>
      <c r="N311" s="35" t="s">
        <v>482</v>
      </c>
      <c r="O311" s="43" t="s">
        <v>442</v>
      </c>
      <c r="P311" t="str">
        <f t="shared" si="23"/>
        <v>enero</v>
      </c>
      <c r="Q311" s="43" t="s">
        <v>15</v>
      </c>
      <c r="R311" s="51">
        <f t="shared" si="25"/>
        <v>10.166666666666666</v>
      </c>
      <c r="S311" s="17" t="s">
        <v>21</v>
      </c>
      <c r="T311" s="17" t="s">
        <v>11</v>
      </c>
      <c r="U311" s="18">
        <v>600000000</v>
      </c>
      <c r="V311" s="18">
        <v>600000000</v>
      </c>
      <c r="W311" s="18" t="s">
        <v>25</v>
      </c>
      <c r="X311" s="15" t="str">
        <f t="shared" si="24"/>
        <v>NO APLICA</v>
      </c>
      <c r="Y311" s="26" t="s">
        <v>1142</v>
      </c>
      <c r="Z311" s="26" t="s">
        <v>17</v>
      </c>
      <c r="AA311" s="26" t="s">
        <v>17</v>
      </c>
      <c r="AB311" s="27" t="s">
        <v>1128</v>
      </c>
      <c r="AC311" s="26" t="s">
        <v>17</v>
      </c>
      <c r="AD311" s="26" t="str">
        <f t="shared" si="26"/>
        <v>Pública clasificada</v>
      </c>
      <c r="AE311" s="26" t="e">
        <f t="shared" ca="1" si="22"/>
        <v>#NAME?</v>
      </c>
    </row>
    <row r="312" spans="8:31" ht="375" x14ac:dyDescent="0.25">
      <c r="H312" s="16" t="e">
        <f ca="1" xml:space="preserve"> _xll.EPMOlapMemberO("[CONTRATO].[PARENTH1].[C35322025]","","C35322025","","000;001")</f>
        <v>#NAME?</v>
      </c>
      <c r="I312" s="16" t="e">
        <f ca="1" xml:space="preserve"> _xll.EPMOlapMemberO("[AREA].[PARENTH1].[10000000035003]","","Gcia. Mercadeo y Com","","000;001")</f>
        <v>#NAME?</v>
      </c>
      <c r="J312" s="16" t="e">
        <f ca="1" xml:space="preserve"> _xll.EPMOlapMemberO("[RUBRO].[PARENTH1].[5164400000]","","N_SERVICIOS TEMPORALES RIESGOS LABORALES","","000;001")</f>
        <v>#NAME?</v>
      </c>
      <c r="K312" s="17" t="s">
        <v>483</v>
      </c>
      <c r="L312" s="17" t="s">
        <v>439</v>
      </c>
      <c r="M312" s="17" t="s">
        <v>463</v>
      </c>
      <c r="N312" s="35" t="s">
        <v>484</v>
      </c>
      <c r="O312" s="43" t="s">
        <v>442</v>
      </c>
      <c r="P312" t="str">
        <f t="shared" si="23"/>
        <v>enero</v>
      </c>
      <c r="Q312" s="43" t="s">
        <v>15</v>
      </c>
      <c r="R312" s="51">
        <f t="shared" si="25"/>
        <v>10.166666666666666</v>
      </c>
      <c r="S312" s="17" t="s">
        <v>21</v>
      </c>
      <c r="T312" s="17" t="s">
        <v>11</v>
      </c>
      <c r="U312" s="18">
        <v>109975990</v>
      </c>
      <c r="V312" s="18">
        <v>109975990</v>
      </c>
      <c r="W312" s="18" t="s">
        <v>25</v>
      </c>
      <c r="X312" s="15" t="str">
        <f t="shared" si="24"/>
        <v>NO APLICA</v>
      </c>
      <c r="Y312" s="26" t="s">
        <v>1142</v>
      </c>
      <c r="Z312" s="26" t="s">
        <v>17</v>
      </c>
      <c r="AA312" s="26" t="s">
        <v>17</v>
      </c>
      <c r="AB312" s="27" t="s">
        <v>1128</v>
      </c>
      <c r="AC312" s="26" t="s">
        <v>17</v>
      </c>
      <c r="AD312" s="26" t="str">
        <f t="shared" si="26"/>
        <v>Pública clasificada</v>
      </c>
      <c r="AE312" s="26" t="e">
        <f t="shared" ca="1" si="22"/>
        <v>#NAME?</v>
      </c>
    </row>
    <row r="313" spans="8:31" ht="409.5" x14ac:dyDescent="0.25">
      <c r="H313" s="16" t="e">
        <f ca="1" xml:space="preserve"> _xll.EPMOlapMemberO("[CONTRATO].[PARENTH1].[C35332025]","","C35332025","","000;001")</f>
        <v>#NAME?</v>
      </c>
      <c r="I313" s="16" t="e">
        <f ca="1" xml:space="preserve"> _xll.EPMOlapMemberO("[AREA].[PARENTH1].[10000000035003]","","Gcia. Mercadeo y Com","","000;001")</f>
        <v>#NAME?</v>
      </c>
      <c r="J313" s="16" t="e">
        <f ca="1" xml:space="preserve"> _xll.EPMOlapMemberO("[RUBRO].[PARENTH1].[5164400000]","","N_SERVICIOS TEMPORALES RIESGOS LABORALES","","000;001")</f>
        <v>#NAME?</v>
      </c>
      <c r="K313" s="17" t="s">
        <v>485</v>
      </c>
      <c r="L313" s="17" t="s">
        <v>486</v>
      </c>
      <c r="M313" s="17" t="s">
        <v>488</v>
      </c>
      <c r="N313" s="35" t="s">
        <v>487</v>
      </c>
      <c r="O313" s="43" t="s">
        <v>442</v>
      </c>
      <c r="P313" t="str">
        <f t="shared" si="23"/>
        <v>enero</v>
      </c>
      <c r="Q313" s="43" t="s">
        <v>15</v>
      </c>
      <c r="R313" s="51">
        <f t="shared" si="25"/>
        <v>10.166666666666666</v>
      </c>
      <c r="S313" s="17" t="s">
        <v>21</v>
      </c>
      <c r="T313" s="17" t="s">
        <v>11</v>
      </c>
      <c r="U313" s="18">
        <v>123086939</v>
      </c>
      <c r="V313" s="18">
        <v>123086939</v>
      </c>
      <c r="W313" s="18" t="s">
        <v>25</v>
      </c>
      <c r="X313" s="15" t="str">
        <f t="shared" si="24"/>
        <v>NO APLICA</v>
      </c>
      <c r="Y313" s="26" t="s">
        <v>1142</v>
      </c>
      <c r="Z313" s="26" t="s">
        <v>17</v>
      </c>
      <c r="AA313" s="26" t="s">
        <v>17</v>
      </c>
      <c r="AB313" s="27" t="s">
        <v>1128</v>
      </c>
      <c r="AC313" s="26" t="s">
        <v>17</v>
      </c>
      <c r="AD313" s="26" t="str">
        <f t="shared" si="26"/>
        <v>Pública clasificada</v>
      </c>
      <c r="AE313" s="26" t="e">
        <f t="shared" ca="1" si="22"/>
        <v>#NAME?</v>
      </c>
    </row>
    <row r="314" spans="8:31" ht="409.5" x14ac:dyDescent="0.25">
      <c r="H314" s="16" t="e">
        <f ca="1" xml:space="preserve"> _xll.EPMOlapMemberO("[CONTRATO].[PARENTH1].[C35362025]","","C35362025","","000;001")</f>
        <v>#NAME?</v>
      </c>
      <c r="I314" s="16" t="e">
        <f ca="1" xml:space="preserve"> _xll.EPMOlapMemberO("[AREA].[PARENTH1].[10000000035005]","","Gcia. Riesgos Labora","","000;001")</f>
        <v>#NAME?</v>
      </c>
      <c r="J314" s="16" t="e">
        <f ca="1" xml:space="preserve"> _xll.EPMOlapMemberO("[RUBRO].[PARENTH1].[5164400000]","","N_SERVICIOS TEMPORALES RIESGOS LABORALES","","000;001")</f>
        <v>#NAME?</v>
      </c>
      <c r="K314" s="17" t="s">
        <v>489</v>
      </c>
      <c r="L314" s="17" t="s">
        <v>486</v>
      </c>
      <c r="M314" s="17" t="s">
        <v>441</v>
      </c>
      <c r="N314" s="35" t="s">
        <v>440</v>
      </c>
      <c r="O314" s="43" t="s">
        <v>442</v>
      </c>
      <c r="P314" t="str">
        <f t="shared" si="23"/>
        <v>enero</v>
      </c>
      <c r="Q314" s="43" t="s">
        <v>15</v>
      </c>
      <c r="R314" s="51">
        <f t="shared" si="25"/>
        <v>10.166666666666666</v>
      </c>
      <c r="S314" s="17" t="s">
        <v>21</v>
      </c>
      <c r="T314" s="17" t="s">
        <v>11</v>
      </c>
      <c r="U314" s="18">
        <v>50000000</v>
      </c>
      <c r="V314" s="18">
        <v>50000000</v>
      </c>
      <c r="W314" s="18" t="s">
        <v>25</v>
      </c>
      <c r="X314" s="15" t="str">
        <f t="shared" si="24"/>
        <v>NO APLICA</v>
      </c>
      <c r="Y314" s="26" t="s">
        <v>1142</v>
      </c>
      <c r="Z314" s="26" t="s">
        <v>17</v>
      </c>
      <c r="AA314" s="26" t="s">
        <v>17</v>
      </c>
      <c r="AB314" s="27" t="s">
        <v>1128</v>
      </c>
      <c r="AC314" s="26" t="s">
        <v>17</v>
      </c>
      <c r="AD314" s="26" t="str">
        <f t="shared" si="26"/>
        <v>Pública clasificada</v>
      </c>
      <c r="AE314" s="26" t="e">
        <f t="shared" ca="1" si="22"/>
        <v>#NAME?</v>
      </c>
    </row>
    <row r="315" spans="8:31" ht="409.5" x14ac:dyDescent="0.25">
      <c r="H315" s="16" t="e">
        <f ca="1" xml:space="preserve"> _xll.EPMOlapMemberO("[CONTRATO].[PARENTH1].[C35372025]","","C35372025","","000;001")</f>
        <v>#NAME?</v>
      </c>
      <c r="I315" s="16" t="e">
        <f ca="1" xml:space="preserve"> _xll.EPMOlapMemberO("[AREA].[PARENTH1].[10000000035005]","","Gcia. Riesgos Labora","","000;001")</f>
        <v>#NAME?</v>
      </c>
      <c r="J315" s="16" t="e">
        <f ca="1" xml:space="preserve"> _xll.EPMOlapMemberO("[RUBRO].[PARENTH1].[5164400000]","","N_SERVICIOS TEMPORALES RIESGOS LABORALES","","000;001")</f>
        <v>#NAME?</v>
      </c>
      <c r="K315" s="17" t="s">
        <v>490</v>
      </c>
      <c r="L315" s="17" t="s">
        <v>486</v>
      </c>
      <c r="M315" s="17" t="s">
        <v>421</v>
      </c>
      <c r="N315" s="35" t="s">
        <v>458</v>
      </c>
      <c r="O315" s="43" t="s">
        <v>442</v>
      </c>
      <c r="P315" t="str">
        <f t="shared" si="23"/>
        <v>enero</v>
      </c>
      <c r="Q315" s="43" t="s">
        <v>15</v>
      </c>
      <c r="R315" s="51">
        <f t="shared" si="25"/>
        <v>10.166666666666666</v>
      </c>
      <c r="S315" s="17" t="s">
        <v>21</v>
      </c>
      <c r="T315" s="17" t="s">
        <v>11</v>
      </c>
      <c r="U315" s="18">
        <v>20000000</v>
      </c>
      <c r="V315" s="18">
        <v>20000000</v>
      </c>
      <c r="W315" s="18" t="s">
        <v>25</v>
      </c>
      <c r="X315" s="15" t="str">
        <f t="shared" si="24"/>
        <v>NO APLICA</v>
      </c>
      <c r="Y315" s="26" t="s">
        <v>1142</v>
      </c>
      <c r="Z315" s="26" t="s">
        <v>17</v>
      </c>
      <c r="AA315" s="26" t="s">
        <v>17</v>
      </c>
      <c r="AB315" s="27" t="s">
        <v>1128</v>
      </c>
      <c r="AC315" s="26" t="s">
        <v>17</v>
      </c>
      <c r="AD315" s="26" t="str">
        <f t="shared" si="26"/>
        <v>Pública clasificada</v>
      </c>
      <c r="AE315" s="26" t="e">
        <f t="shared" ca="1" si="22"/>
        <v>#NAME?</v>
      </c>
    </row>
    <row r="316" spans="8:31" ht="409.5" x14ac:dyDescent="0.25">
      <c r="H316" s="16" t="e">
        <f ca="1" xml:space="preserve"> _xll.EPMOlapMemberO("[CONTRATO].[PARENTH1].[C35382025]","","C35382025","","000;001")</f>
        <v>#NAME?</v>
      </c>
      <c r="I316" s="16" t="e">
        <f ca="1" xml:space="preserve"> _xll.EPMOlapMemberO("[AREA].[PARENTH1].[10000000035005]","","Gcia. Riesgos Labora","","000;001")</f>
        <v>#NAME?</v>
      </c>
      <c r="J316" s="16" t="e">
        <f ca="1" xml:space="preserve"> _xll.EPMOlapMemberO("[RUBRO].[PARENTH1].[5164400000]","","N_SERVICIOS TEMPORALES RIESGOS LABORALES","","000;001")</f>
        <v>#NAME?</v>
      </c>
      <c r="K316" s="17" t="s">
        <v>491</v>
      </c>
      <c r="L316" s="17" t="s">
        <v>439</v>
      </c>
      <c r="M316" s="17" t="s">
        <v>493</v>
      </c>
      <c r="N316" s="35" t="s">
        <v>492</v>
      </c>
      <c r="O316" s="43" t="s">
        <v>446</v>
      </c>
      <c r="P316" t="str">
        <f t="shared" si="23"/>
        <v>enero</v>
      </c>
      <c r="Q316" s="43" t="s">
        <v>15</v>
      </c>
      <c r="R316" s="51">
        <f t="shared" si="25"/>
        <v>11.1</v>
      </c>
      <c r="S316" s="17" t="s">
        <v>21</v>
      </c>
      <c r="T316" s="17" t="s">
        <v>11</v>
      </c>
      <c r="U316" s="18">
        <v>1000000000</v>
      </c>
      <c r="V316" s="18">
        <v>1000000000</v>
      </c>
      <c r="W316" s="18" t="s">
        <v>25</v>
      </c>
      <c r="X316" s="15" t="str">
        <f t="shared" si="24"/>
        <v>NO APLICA</v>
      </c>
      <c r="Y316" s="26" t="s">
        <v>1142</v>
      </c>
      <c r="Z316" s="26" t="s">
        <v>17</v>
      </c>
      <c r="AA316" s="26" t="s">
        <v>17</v>
      </c>
      <c r="AB316" s="27" t="s">
        <v>1128</v>
      </c>
      <c r="AC316" s="26" t="s">
        <v>17</v>
      </c>
      <c r="AD316" s="26" t="str">
        <f t="shared" si="26"/>
        <v>Pública clasificada</v>
      </c>
      <c r="AE316" s="26" t="e">
        <f t="shared" ca="1" si="22"/>
        <v>#NAME?</v>
      </c>
    </row>
    <row r="317" spans="8:31" ht="405" x14ac:dyDescent="0.25">
      <c r="H317" s="16" t="e">
        <f ca="1" xml:space="preserve"> _xll.EPMOlapMemberO("[CONTRATO].[PARENTH1].[C35392025]","","C35392025","","000;001")</f>
        <v>#NAME?</v>
      </c>
      <c r="I317" s="16" t="e">
        <f ca="1" xml:space="preserve"> _xll.EPMOlapMemberO("[AREA].[PARENTH1].[10000000035003]","","Gcia. Mercadeo y Com","","000;001")</f>
        <v>#NAME?</v>
      </c>
      <c r="J317" s="16" t="e">
        <f ca="1" xml:space="preserve"> _xll.EPMOlapMemberO("[RUBRO].[PARENTH1].[5164050001]","","N-PUBLICIDAD Y PROPAGANDA - ARL","","000;001")</f>
        <v>#NAME?</v>
      </c>
      <c r="K317" s="17" t="s">
        <v>494</v>
      </c>
      <c r="L317" s="17" t="s">
        <v>71</v>
      </c>
      <c r="M317" s="17" t="s">
        <v>67</v>
      </c>
      <c r="N317" s="35" t="s">
        <v>138</v>
      </c>
      <c r="O317" s="43" t="s">
        <v>79</v>
      </c>
      <c r="P317" t="str">
        <f t="shared" si="23"/>
        <v>enero</v>
      </c>
      <c r="Q317" s="43" t="s">
        <v>15</v>
      </c>
      <c r="R317" s="51">
        <f t="shared" si="25"/>
        <v>12.133333333333333</v>
      </c>
      <c r="S317" s="17" t="s">
        <v>21</v>
      </c>
      <c r="T317" s="17" t="s">
        <v>11</v>
      </c>
      <c r="U317" s="18">
        <v>20000000</v>
      </c>
      <c r="V317" s="18">
        <v>20000000</v>
      </c>
      <c r="W317" s="18" t="s">
        <v>25</v>
      </c>
      <c r="X317" s="15" t="str">
        <f t="shared" si="24"/>
        <v>NO APLICA</v>
      </c>
      <c r="Y317" s="26" t="s">
        <v>1142</v>
      </c>
      <c r="Z317" s="26" t="s">
        <v>17</v>
      </c>
      <c r="AA317" s="26" t="s">
        <v>17</v>
      </c>
      <c r="AB317" s="27" t="s">
        <v>1128</v>
      </c>
      <c r="AC317" s="26" t="s">
        <v>17</v>
      </c>
      <c r="AD317" s="26" t="str">
        <f t="shared" si="26"/>
        <v>Pública clasificada</v>
      </c>
      <c r="AE317" s="26" t="e">
        <f t="shared" ca="1" si="22"/>
        <v>#NAME?</v>
      </c>
    </row>
    <row r="318" spans="8:31" ht="315" x14ac:dyDescent="0.25">
      <c r="H318" s="16" t="e">
        <f ca="1" xml:space="preserve"> _xll.EPMOlapMemberO("[CONTRATO].[PARENTH1].[C45202025]","","C45202025","","000;001")</f>
        <v>#NAME?</v>
      </c>
      <c r="I318" s="16" t="e">
        <f ca="1" xml:space="preserve"> _xll.EPMOlapMemberO("[AREA].[PARENTH1].[10000000020005]","","Gcia. Recaudo y Cart","","000;001")</f>
        <v>#NAME?</v>
      </c>
      <c r="J318" s="16" t="e">
        <f ca="1" xml:space="preserve"> _xll.EPMOlapMemberO("[RUBRO].[PARENTH1].[5164250001]","","N-PUBLICIDAD Y SUSCRPCIONES - ARL","","000;001")</f>
        <v>#NAME?</v>
      </c>
      <c r="K318" s="17" t="s">
        <v>495</v>
      </c>
      <c r="L318" s="17" t="s">
        <v>71</v>
      </c>
      <c r="M318" s="17" t="s">
        <v>67</v>
      </c>
      <c r="N318" s="35" t="s">
        <v>496</v>
      </c>
      <c r="O318" s="43" t="s">
        <v>497</v>
      </c>
      <c r="P318" t="str">
        <f t="shared" si="23"/>
        <v>enero</v>
      </c>
      <c r="Q318" s="43" t="s">
        <v>91</v>
      </c>
      <c r="R318" s="51">
        <f t="shared" si="25"/>
        <v>12.133333333333333</v>
      </c>
      <c r="S318" s="17" t="s">
        <v>21</v>
      </c>
      <c r="T318" s="17" t="s">
        <v>11</v>
      </c>
      <c r="U318" s="18">
        <v>15311703245</v>
      </c>
      <c r="V318" s="18">
        <v>15311703245</v>
      </c>
      <c r="W318" s="18" t="s">
        <v>25</v>
      </c>
      <c r="X318" s="15" t="str">
        <f t="shared" si="24"/>
        <v>NO APLICA</v>
      </c>
      <c r="Y318" s="26" t="s">
        <v>1142</v>
      </c>
      <c r="Z318" s="26" t="s">
        <v>17</v>
      </c>
      <c r="AA318" s="26" t="s">
        <v>17</v>
      </c>
      <c r="AB318" s="27" t="s">
        <v>1128</v>
      </c>
      <c r="AC318" s="26" t="s">
        <v>17</v>
      </c>
      <c r="AD318" s="26" t="str">
        <f t="shared" si="26"/>
        <v>Pública clasificada</v>
      </c>
      <c r="AE318" s="26" t="e">
        <f t="shared" ca="1" si="22"/>
        <v>#NAME?</v>
      </c>
    </row>
    <row r="319" spans="8:31" ht="135" x14ac:dyDescent="0.25">
      <c r="H319" s="16" t="e">
        <f ca="1" xml:space="preserve"> _xll.EPMOlapMemberO("[CONTRATO].[PARENTH1].[C45162025]","","C45162025","","000;001")</f>
        <v>#NAME?</v>
      </c>
      <c r="I319" s="16" t="e">
        <f ca="1" xml:space="preserve"> _xll.EPMOlapMemberO("[AREA].[PARENTH1].[10000000020005]","","Gcia. Recaudo y Cart","","000;001")</f>
        <v>#NAME?</v>
      </c>
      <c r="J319" s="16" t="e">
        <f ca="1" xml:space="preserve"> _xll.EPMOlapMemberO("[RUBRO].[PARENTH1].[5115300001]","","N_SERVICIO DE PROCES DE INFORMACION A LOS OPERADOR","","000;001")</f>
        <v>#NAME?</v>
      </c>
      <c r="K319" s="17" t="s">
        <v>498</v>
      </c>
      <c r="L319" s="17" t="s">
        <v>71</v>
      </c>
      <c r="M319" s="17" t="s">
        <v>67</v>
      </c>
      <c r="N319" s="35" t="s">
        <v>499</v>
      </c>
      <c r="O319" s="43" t="s">
        <v>79</v>
      </c>
      <c r="P319" t="str">
        <f t="shared" si="23"/>
        <v>enero</v>
      </c>
      <c r="Q319" s="43" t="s">
        <v>15</v>
      </c>
      <c r="R319" s="51">
        <f t="shared" si="25"/>
        <v>12.133333333333333</v>
      </c>
      <c r="S319" s="17" t="s">
        <v>21</v>
      </c>
      <c r="T319" s="17" t="s">
        <v>11</v>
      </c>
      <c r="U319" s="18">
        <v>604000000</v>
      </c>
      <c r="V319" s="18">
        <v>604000000</v>
      </c>
      <c r="W319" s="18" t="s">
        <v>25</v>
      </c>
      <c r="X319" s="15" t="str">
        <f t="shared" si="24"/>
        <v>NO APLICA</v>
      </c>
      <c r="Y319" s="26" t="s">
        <v>1142</v>
      </c>
      <c r="Z319" s="26" t="s">
        <v>17</v>
      </c>
      <c r="AA319" s="26" t="s">
        <v>17</v>
      </c>
      <c r="AB319" s="27" t="s">
        <v>1128</v>
      </c>
      <c r="AC319" s="26" t="s">
        <v>17</v>
      </c>
      <c r="AD319" s="26" t="str">
        <f t="shared" si="26"/>
        <v>Pública clasificada</v>
      </c>
      <c r="AE319" s="26" t="e">
        <f t="shared" ca="1" si="22"/>
        <v>#NAME?</v>
      </c>
    </row>
    <row r="320" spans="8:31" ht="120" x14ac:dyDescent="0.25">
      <c r="H320" s="16" t="e">
        <f ca="1" xml:space="preserve"> _xll.EPMOlapMemberO("[CONTRATO].[PARENTH1].[C45182025]","","C45182025","","000;001")</f>
        <v>#NAME?</v>
      </c>
      <c r="I320" s="16" t="e">
        <f ca="1" xml:space="preserve"> _xll.EPMOlapMemberO("[AREA].[PARENTH1].[10000000020005]","","Gcia. Recaudo y Cart","","000;001")</f>
        <v>#NAME?</v>
      </c>
      <c r="J320" s="16" t="e">
        <f ca="1" xml:space="preserve"> _xll.EPMOlapMemberO("[RUBRO].[PARENTH1].[5130200000]","","AVALUOS","","000;001")</f>
        <v>#NAME?</v>
      </c>
      <c r="K320" s="17" t="s">
        <v>500</v>
      </c>
      <c r="L320" s="17" t="s">
        <v>28</v>
      </c>
      <c r="M320" s="17" t="s">
        <v>67</v>
      </c>
      <c r="N320" s="35" t="s">
        <v>499</v>
      </c>
      <c r="O320" s="43" t="s">
        <v>79</v>
      </c>
      <c r="P320" t="str">
        <f t="shared" si="23"/>
        <v>enero</v>
      </c>
      <c r="Q320" s="43" t="s">
        <v>15</v>
      </c>
      <c r="R320" s="51">
        <f t="shared" si="25"/>
        <v>12.133333333333333</v>
      </c>
      <c r="S320" s="17" t="s">
        <v>21</v>
      </c>
      <c r="T320" s="17" t="s">
        <v>11</v>
      </c>
      <c r="U320" s="18">
        <v>595893712</v>
      </c>
      <c r="V320" s="18">
        <v>595893712</v>
      </c>
      <c r="W320" s="18" t="s">
        <v>25</v>
      </c>
      <c r="X320" s="15" t="str">
        <f t="shared" si="24"/>
        <v>NO APLICA</v>
      </c>
      <c r="Y320" s="26" t="s">
        <v>1142</v>
      </c>
      <c r="Z320" s="26" t="s">
        <v>17</v>
      </c>
      <c r="AA320" s="26" t="s">
        <v>17</v>
      </c>
      <c r="AB320" s="27" t="s">
        <v>1128</v>
      </c>
      <c r="AC320" s="26" t="s">
        <v>17</v>
      </c>
      <c r="AD320" s="26" t="str">
        <f t="shared" si="26"/>
        <v>Pública clasificada</v>
      </c>
      <c r="AE320" s="26" t="e">
        <f t="shared" ca="1" si="22"/>
        <v>#NAME?</v>
      </c>
    </row>
    <row r="321" spans="8:31" ht="135" x14ac:dyDescent="0.25">
      <c r="H321" s="16" t="e">
        <f ca="1" xml:space="preserve"> _xll.EPMOlapMemberO("[CONTRATO].[PARENTH1].[C45192025]","","C45192025","","000;001")</f>
        <v>#NAME?</v>
      </c>
      <c r="I321" s="16" t="e">
        <f ca="1" xml:space="preserve"> _xll.EPMOlapMemberO("[AREA].[PARENTH1].[10000000020003]","","Gcia. Afiliaciones y","","000;001")</f>
        <v>#NAME?</v>
      </c>
      <c r="J321" s="16" t="e">
        <f ca="1" xml:space="preserve"> _xll.EPMOlapMemberO("[RUBRO].[PARENTH1].[5130200000]","","AVALUOS","","000;001")</f>
        <v>#NAME?</v>
      </c>
      <c r="K321" s="17" t="s">
        <v>501</v>
      </c>
      <c r="L321" s="17" t="s">
        <v>71</v>
      </c>
      <c r="M321" s="17" t="s">
        <v>67</v>
      </c>
      <c r="N321" s="35" t="s">
        <v>499</v>
      </c>
      <c r="O321" s="43" t="s">
        <v>79</v>
      </c>
      <c r="P321" t="str">
        <f t="shared" si="23"/>
        <v>enero</v>
      </c>
      <c r="Q321" s="43" t="s">
        <v>15</v>
      </c>
      <c r="R321" s="51">
        <f t="shared" si="25"/>
        <v>12.133333333333333</v>
      </c>
      <c r="S321" s="17" t="s">
        <v>21</v>
      </c>
      <c r="T321" s="17" t="s">
        <v>11</v>
      </c>
      <c r="U321" s="18">
        <v>96000000</v>
      </c>
      <c r="V321" s="18">
        <v>96000000</v>
      </c>
      <c r="W321" s="18" t="s">
        <v>25</v>
      </c>
      <c r="X321" s="15" t="str">
        <f t="shared" si="24"/>
        <v>NO APLICA</v>
      </c>
      <c r="Y321" s="26" t="s">
        <v>1142</v>
      </c>
      <c r="Z321" s="26" t="s">
        <v>17</v>
      </c>
      <c r="AA321" s="26" t="s">
        <v>17</v>
      </c>
      <c r="AB321" s="27" t="s">
        <v>1128</v>
      </c>
      <c r="AC321" s="26" t="s">
        <v>17</v>
      </c>
      <c r="AD321" s="26" t="str">
        <f t="shared" si="26"/>
        <v>Pública clasificada</v>
      </c>
      <c r="AE321" s="26" t="e">
        <f t="shared" ca="1" si="22"/>
        <v>#NAME?</v>
      </c>
    </row>
    <row r="322" spans="8:31" ht="225" x14ac:dyDescent="0.25">
      <c r="H322" s="16" t="e">
        <f ca="1" xml:space="preserve"> _xll.EPMOlapMemberO("[CONTRATO].[PARENTH1].[C45212025]","","C45212025","","000;001")</f>
        <v>#NAME?</v>
      </c>
      <c r="I322" s="16" t="e">
        <f ca="1" xml:space="preserve"> _xll.EPMOlapMemberO("[AREA].[PARENTH1].[10000000020005]","","Gcia. Recaudo y Cart","","000;001")</f>
        <v>#NAME?</v>
      </c>
      <c r="J322" s="16" t="e">
        <f ca="1" xml:space="preserve"> _xll.EPMOlapMemberO("[RUBRO].[PARENTH1].[5130200000]","","AVALUOS","","000;001")</f>
        <v>#NAME?</v>
      </c>
      <c r="K322" s="17" t="s">
        <v>502</v>
      </c>
      <c r="L322" s="17" t="s">
        <v>503</v>
      </c>
      <c r="M322" s="17" t="s">
        <v>505</v>
      </c>
      <c r="N322" s="35" t="s">
        <v>504</v>
      </c>
      <c r="O322" s="43" t="s">
        <v>506</v>
      </c>
      <c r="P322" t="str">
        <f t="shared" si="23"/>
        <v>enero</v>
      </c>
      <c r="Q322" s="43" t="s">
        <v>100</v>
      </c>
      <c r="R322" s="51">
        <f t="shared" si="25"/>
        <v>3.8666666666666667</v>
      </c>
      <c r="S322" s="17" t="s">
        <v>21</v>
      </c>
      <c r="T322" s="17" t="s">
        <v>11</v>
      </c>
      <c r="U322" s="18">
        <v>47569500</v>
      </c>
      <c r="V322" s="18">
        <v>47569500</v>
      </c>
      <c r="W322" s="18" t="s">
        <v>25</v>
      </c>
      <c r="X322" s="15" t="str">
        <f t="shared" si="24"/>
        <v>NO APLICA</v>
      </c>
      <c r="Y322" s="26" t="s">
        <v>1142</v>
      </c>
      <c r="Z322" s="26" t="s">
        <v>17</v>
      </c>
      <c r="AA322" s="26" t="s">
        <v>17</v>
      </c>
      <c r="AB322" s="27" t="s">
        <v>1128</v>
      </c>
      <c r="AC322" s="26" t="s">
        <v>17</v>
      </c>
      <c r="AD322" s="26" t="str">
        <f t="shared" si="26"/>
        <v>Pública clasificada</v>
      </c>
      <c r="AE322" s="26" t="e">
        <f t="shared" ca="1" si="22"/>
        <v>#NAME?</v>
      </c>
    </row>
    <row r="323" spans="8:31" ht="210" x14ac:dyDescent="0.25">
      <c r="H323" s="16" t="e">
        <f ca="1" xml:space="preserve"> _xll.EPMOlapMemberO("[CONTRATO].[PARENTH1].[C15012025]","","C15012025","","000;001")</f>
        <v>#NAME?</v>
      </c>
      <c r="I323" s="16" t="e">
        <f ca="1" xml:space="preserve"> _xll.EPMOlapMemberO("[AREA].[PARENTH1].[10000000010001]","","Ofic. Estratégia y D","","000;001")</f>
        <v>#NAME?</v>
      </c>
      <c r="J323" s="16" t="e">
        <f ca="1" xml:space="preserve"> _xll.EPMOlapMemberO("[RUBRO].[PARENTH1].[5130200000]","","AVALUOS","","000;001")</f>
        <v>#NAME?</v>
      </c>
      <c r="K323" s="17" t="s">
        <v>507</v>
      </c>
      <c r="L323" s="17" t="s">
        <v>503</v>
      </c>
      <c r="M323" s="17" t="s">
        <v>509</v>
      </c>
      <c r="N323" s="35" t="s">
        <v>508</v>
      </c>
      <c r="O323" s="43" t="s">
        <v>141</v>
      </c>
      <c r="P323" t="str">
        <f t="shared" si="23"/>
        <v>enero</v>
      </c>
      <c r="Q323" s="43" t="s">
        <v>15</v>
      </c>
      <c r="R323" s="51">
        <f t="shared" si="25"/>
        <v>9.1333333333333329</v>
      </c>
      <c r="S323" s="17" t="s">
        <v>21</v>
      </c>
      <c r="T323" s="17" t="s">
        <v>11</v>
      </c>
      <c r="U323" s="18">
        <v>106690839</v>
      </c>
      <c r="V323" s="18">
        <v>106690839</v>
      </c>
      <c r="W323" s="18" t="s">
        <v>25</v>
      </c>
      <c r="X323" s="15" t="str">
        <f t="shared" si="24"/>
        <v>NO APLICA</v>
      </c>
      <c r="Y323" s="26" t="s">
        <v>1142</v>
      </c>
      <c r="Z323" s="26" t="s">
        <v>17</v>
      </c>
      <c r="AA323" s="26" t="s">
        <v>17</v>
      </c>
      <c r="AB323" s="27" t="s">
        <v>1128</v>
      </c>
      <c r="AC323" s="26" t="s">
        <v>17</v>
      </c>
      <c r="AD323" s="26" t="str">
        <f t="shared" si="26"/>
        <v>Pública clasificada</v>
      </c>
      <c r="AE323" s="26" t="e">
        <f t="shared" ca="1" si="22"/>
        <v>#NAME?</v>
      </c>
    </row>
    <row r="324" spans="8:31" ht="409.5" x14ac:dyDescent="0.25">
      <c r="H324" s="16" t="e">
        <f ca="1" xml:space="preserve"> _xll.EPMOlapMemberO("[CONTRATO].[PARENTH1].[C15022025]","","C15022025","","000;001")</f>
        <v>#NAME?</v>
      </c>
      <c r="I324" s="16" t="e">
        <f ca="1" xml:space="preserve"> _xll.EPMOlapMemberO("[AREA].[PARENTH1].[10000000010001]","","Ofic. Estratégia y D","","000;001")</f>
        <v>#NAME?</v>
      </c>
      <c r="J324" s="16" t="e">
        <f ca="1" xml:space="preserve"> _xll.EPMOlapMemberO("[RUBRO].[PARENTH1].[5130200000]","","AVALUOS","","000;001")</f>
        <v>#NAME?</v>
      </c>
      <c r="K324" s="17" t="s">
        <v>510</v>
      </c>
      <c r="L324" s="17" t="s">
        <v>503</v>
      </c>
      <c r="M324" s="17" t="s">
        <v>512</v>
      </c>
      <c r="N324" s="35" t="s">
        <v>511</v>
      </c>
      <c r="O324" s="43" t="s">
        <v>442</v>
      </c>
      <c r="P324" t="str">
        <f t="shared" si="23"/>
        <v>enero</v>
      </c>
      <c r="Q324" s="43" t="s">
        <v>15</v>
      </c>
      <c r="R324" s="51">
        <f t="shared" si="25"/>
        <v>10.166666666666666</v>
      </c>
      <c r="S324" s="17" t="s">
        <v>21</v>
      </c>
      <c r="T324" s="17" t="s">
        <v>11</v>
      </c>
      <c r="U324" s="18">
        <v>6871150</v>
      </c>
      <c r="V324" s="18">
        <v>6871150</v>
      </c>
      <c r="W324" s="18" t="s">
        <v>25</v>
      </c>
      <c r="X324" s="15" t="str">
        <f t="shared" si="24"/>
        <v>NO APLICA</v>
      </c>
      <c r="Y324" s="26" t="s">
        <v>1142</v>
      </c>
      <c r="Z324" s="26" t="s">
        <v>17</v>
      </c>
      <c r="AA324" s="26" t="s">
        <v>17</v>
      </c>
      <c r="AB324" s="27" t="s">
        <v>1128</v>
      </c>
      <c r="AC324" s="26" t="s">
        <v>17</v>
      </c>
      <c r="AD324" s="26" t="str">
        <f t="shared" si="26"/>
        <v>Pública clasificada</v>
      </c>
      <c r="AE324" s="26" t="e">
        <f t="shared" ca="1" si="22"/>
        <v>#NAME?</v>
      </c>
    </row>
    <row r="325" spans="8:31" ht="409.5" x14ac:dyDescent="0.25">
      <c r="H325" s="16" t="e">
        <f ca="1" xml:space="preserve"> _xll.EPMOlapMemberO("[CONTRATO].[PARENTH1].[C15032025]","","C15032025","","000;001")</f>
        <v>#NAME?</v>
      </c>
      <c r="I325" s="16" t="e">
        <f ca="1" xml:space="preserve"> _xll.EPMOlapMemberO("[AREA].[PARENTH1].[10000000010001]","","Ofic. Estratégia y D","","000;001")</f>
        <v>#NAME?</v>
      </c>
      <c r="J325" s="16" t="e">
        <f ca="1" xml:space="preserve"> _xll.EPMOlapMemberO("[RUBRO].[PARENTH1].[5130200000]","","AVALUOS","","000;001")</f>
        <v>#NAME?</v>
      </c>
      <c r="K325" s="17" t="s">
        <v>513</v>
      </c>
      <c r="L325" s="17" t="s">
        <v>503</v>
      </c>
      <c r="M325" s="17" t="s">
        <v>512</v>
      </c>
      <c r="N325" s="35" t="s">
        <v>514</v>
      </c>
      <c r="O325" s="43" t="s">
        <v>446</v>
      </c>
      <c r="P325" t="str">
        <f t="shared" si="23"/>
        <v>enero</v>
      </c>
      <c r="Q325" s="43" t="s">
        <v>15</v>
      </c>
      <c r="R325" s="51">
        <f t="shared" si="25"/>
        <v>11.1</v>
      </c>
      <c r="S325" s="17" t="s">
        <v>21</v>
      </c>
      <c r="T325" s="17" t="s">
        <v>11</v>
      </c>
      <c r="U325" s="18">
        <v>32855000</v>
      </c>
      <c r="V325" s="18">
        <v>32855000</v>
      </c>
      <c r="W325" s="18" t="s">
        <v>25</v>
      </c>
      <c r="X325" s="15" t="str">
        <f t="shared" si="24"/>
        <v>NO APLICA</v>
      </c>
      <c r="Y325" s="26" t="s">
        <v>1142</v>
      </c>
      <c r="Z325" s="26" t="s">
        <v>17</v>
      </c>
      <c r="AA325" s="26" t="s">
        <v>17</v>
      </c>
      <c r="AB325" s="27" t="s">
        <v>1128</v>
      </c>
      <c r="AC325" s="26" t="s">
        <v>17</v>
      </c>
      <c r="AD325" s="26" t="str">
        <f t="shared" si="26"/>
        <v>Pública clasificada</v>
      </c>
      <c r="AE325" s="26" t="e">
        <f t="shared" ca="1" si="22"/>
        <v>#NAME?</v>
      </c>
    </row>
    <row r="326" spans="8:31" ht="195" x14ac:dyDescent="0.25">
      <c r="H326" s="16" t="e">
        <f ca="1" xml:space="preserve"> _xll.EPMOlapMemberO("[CONTRATO].[PARENTH1].[C15042025]","","C15042025","","000;001")</f>
        <v>#NAME?</v>
      </c>
      <c r="I326" s="16" t="e">
        <f ca="1" xml:space="preserve"> _xll.EPMOlapMemberO("[AREA].[PARENTH1].[10000000010001]","","Ofic. Estratégia y D","","000;001")</f>
        <v>#NAME?</v>
      </c>
      <c r="J326" s="16" t="e">
        <f ca="1" xml:space="preserve"> _xll.EPMOlapMemberO("[RUBRO].[PARENTH1].[5130200000]","","AVALUOS","","000;001")</f>
        <v>#NAME?</v>
      </c>
      <c r="K326" s="17" t="s">
        <v>515</v>
      </c>
      <c r="L326" s="17" t="s">
        <v>503</v>
      </c>
      <c r="M326" s="17" t="s">
        <v>512</v>
      </c>
      <c r="N326" s="35" t="s">
        <v>516</v>
      </c>
      <c r="O326" s="43" t="s">
        <v>517</v>
      </c>
      <c r="P326" t="str">
        <f t="shared" si="23"/>
        <v>enero</v>
      </c>
      <c r="Q326" s="43" t="s">
        <v>15</v>
      </c>
      <c r="R326" s="51">
        <f t="shared" si="25"/>
        <v>10.066666666666666</v>
      </c>
      <c r="S326" s="17" t="s">
        <v>21</v>
      </c>
      <c r="T326" s="17" t="s">
        <v>11</v>
      </c>
      <c r="U326" s="18">
        <v>27000000</v>
      </c>
      <c r="V326" s="18">
        <v>27000000</v>
      </c>
      <c r="W326" s="18" t="s">
        <v>25</v>
      </c>
      <c r="X326" s="15" t="str">
        <f t="shared" si="24"/>
        <v>NO APLICA</v>
      </c>
      <c r="Y326" s="26" t="s">
        <v>1142</v>
      </c>
      <c r="Z326" s="26" t="s">
        <v>17</v>
      </c>
      <c r="AA326" s="26" t="s">
        <v>17</v>
      </c>
      <c r="AB326" s="27" t="s">
        <v>1128</v>
      </c>
      <c r="AC326" s="26" t="s">
        <v>17</v>
      </c>
      <c r="AD326" s="26" t="str">
        <f t="shared" si="26"/>
        <v>Pública clasificada</v>
      </c>
      <c r="AE326" s="26" t="e">
        <f t="shared" ca="1" si="22"/>
        <v>#NAME?</v>
      </c>
    </row>
    <row r="327" spans="8:31" ht="255" x14ac:dyDescent="0.25">
      <c r="H327" s="16" t="e">
        <f ca="1" xml:space="preserve"> _xll.EPMOlapMemberO("[CONTRATO].[PARENTH1].[C15052025]","","C15052025","","000;001")</f>
        <v>#NAME?</v>
      </c>
      <c r="I327" s="16" t="e">
        <f ca="1" xml:space="preserve"> _xll.EPMOlapMemberO("[AREA].[PARENTH1].[10000000010001]","","Ofic. Estratégia y D","","000;001")</f>
        <v>#NAME?</v>
      </c>
      <c r="J327" s="16" t="e">
        <f ca="1" xml:space="preserve"> _xll.EPMOlapMemberO("[RUBRO].[PARENTH1].[5130200000]","","AVALUOS","","000;001")</f>
        <v>#NAME?</v>
      </c>
      <c r="K327" s="17" t="s">
        <v>518</v>
      </c>
      <c r="L327" s="17" t="s">
        <v>503</v>
      </c>
      <c r="M327" s="17" t="s">
        <v>520</v>
      </c>
      <c r="N327" s="35" t="s">
        <v>519</v>
      </c>
      <c r="O327" s="43" t="s">
        <v>446</v>
      </c>
      <c r="P327" t="str">
        <f t="shared" si="23"/>
        <v>enero</v>
      </c>
      <c r="Q327" s="43" t="s">
        <v>15</v>
      </c>
      <c r="R327" s="51">
        <f t="shared" si="25"/>
        <v>11.1</v>
      </c>
      <c r="S327" s="17" t="s">
        <v>21</v>
      </c>
      <c r="T327" s="17" t="s">
        <v>11</v>
      </c>
      <c r="U327" s="18">
        <v>75000000</v>
      </c>
      <c r="V327" s="18">
        <v>75000000</v>
      </c>
      <c r="W327" s="18" t="s">
        <v>25</v>
      </c>
      <c r="X327" s="15" t="str">
        <f t="shared" si="24"/>
        <v>NO APLICA</v>
      </c>
      <c r="Y327" s="26" t="s">
        <v>1142</v>
      </c>
      <c r="Z327" s="26" t="s">
        <v>17</v>
      </c>
      <c r="AA327" s="26" t="s">
        <v>17</v>
      </c>
      <c r="AB327" s="27" t="s">
        <v>1128</v>
      </c>
      <c r="AC327" s="26" t="s">
        <v>17</v>
      </c>
      <c r="AD327" s="26" t="str">
        <f t="shared" si="26"/>
        <v>Pública clasificada</v>
      </c>
      <c r="AE327" s="26" t="e">
        <f t="shared" ca="1" si="22"/>
        <v>#NAME?</v>
      </c>
    </row>
    <row r="328" spans="8:31" ht="345" x14ac:dyDescent="0.25">
      <c r="H328" s="16" t="e">
        <f ca="1" xml:space="preserve"> _xll.EPMOlapMemberO("[CONTRATO].[PARENTH1].[C15062025]","","C15062025","","000;001")</f>
        <v>#NAME?</v>
      </c>
      <c r="I328" s="16" t="e">
        <f ca="1" xml:space="preserve"> _xll.EPMOlapMemberO("[AREA].[PARENTH1].[10000000010001]","","Ofic. Estratégia y D","","000;001")</f>
        <v>#NAME?</v>
      </c>
      <c r="J328" s="16" t="e">
        <f ca="1" xml:space="preserve"> _xll.EPMOlapMemberO("[RUBRO].[PARENTH1].[5130200000]","","AVALUOS","","000;001")</f>
        <v>#NAME?</v>
      </c>
      <c r="K328" s="17" t="s">
        <v>521</v>
      </c>
      <c r="L328" s="17" t="s">
        <v>503</v>
      </c>
      <c r="M328" s="17" t="s">
        <v>523</v>
      </c>
      <c r="N328" s="35" t="s">
        <v>522</v>
      </c>
      <c r="O328" s="43" t="s">
        <v>446</v>
      </c>
      <c r="P328" t="str">
        <f t="shared" si="23"/>
        <v>enero</v>
      </c>
      <c r="Q328" s="43" t="s">
        <v>15</v>
      </c>
      <c r="R328" s="51">
        <f t="shared" si="25"/>
        <v>11.1</v>
      </c>
      <c r="S328" s="17" t="s">
        <v>21</v>
      </c>
      <c r="T328" s="17" t="s">
        <v>11</v>
      </c>
      <c r="U328" s="18">
        <v>63349889</v>
      </c>
      <c r="V328" s="18">
        <v>63349889</v>
      </c>
      <c r="W328" s="18" t="s">
        <v>25</v>
      </c>
      <c r="X328" s="15" t="str">
        <f t="shared" si="24"/>
        <v>NO APLICA</v>
      </c>
      <c r="Y328" s="26" t="s">
        <v>1142</v>
      </c>
      <c r="Z328" s="26" t="s">
        <v>17</v>
      </c>
      <c r="AA328" s="26" t="s">
        <v>17</v>
      </c>
      <c r="AB328" s="27" t="s">
        <v>1128</v>
      </c>
      <c r="AC328" s="26" t="s">
        <v>17</v>
      </c>
      <c r="AD328" s="26" t="str">
        <f t="shared" si="26"/>
        <v>Pública clasificada</v>
      </c>
      <c r="AE328" s="26" t="e">
        <f t="shared" ca="1" si="22"/>
        <v>#NAME?</v>
      </c>
    </row>
    <row r="329" spans="8:31" ht="409.5" x14ac:dyDescent="0.25">
      <c r="H329" s="16" t="e">
        <f ca="1" xml:space="preserve"> _xll.EPMOlapMemberO("[CONTRATO].[PARENTH1].[C15072025]","","C15072025","","000;001")</f>
        <v>#NAME?</v>
      </c>
      <c r="I329" s="16" t="e">
        <f ca="1" xml:space="preserve"> _xll.EPMOlapMemberO("[AREA].[PARENTH1].[10000000010001]","","Ofic. Estratégia y D","","000;001")</f>
        <v>#NAME?</v>
      </c>
      <c r="J329" s="16" t="e">
        <f ca="1" xml:space="preserve"> _xll.EPMOlapMemberO("[RUBRO].[PARENTH1].[5130200000]","","AVALUOS","","000;001")</f>
        <v>#NAME?</v>
      </c>
      <c r="K329" s="17" t="s">
        <v>524</v>
      </c>
      <c r="L329" s="17" t="s">
        <v>503</v>
      </c>
      <c r="M329" s="17" t="s">
        <v>526</v>
      </c>
      <c r="N329" s="35" t="s">
        <v>525</v>
      </c>
      <c r="O329" s="43" t="s">
        <v>446</v>
      </c>
      <c r="P329" t="str">
        <f t="shared" si="23"/>
        <v>enero</v>
      </c>
      <c r="Q329" s="43" t="s">
        <v>15</v>
      </c>
      <c r="R329" s="51">
        <f t="shared" si="25"/>
        <v>11.1</v>
      </c>
      <c r="S329" s="17" t="s">
        <v>21</v>
      </c>
      <c r="T329" s="17" t="s">
        <v>11</v>
      </c>
      <c r="U329" s="18">
        <v>115181616</v>
      </c>
      <c r="V329" s="18">
        <v>115181616</v>
      </c>
      <c r="W329" s="18" t="s">
        <v>25</v>
      </c>
      <c r="X329" s="15" t="str">
        <f t="shared" si="24"/>
        <v>NO APLICA</v>
      </c>
      <c r="Y329" s="26" t="s">
        <v>1142</v>
      </c>
      <c r="Z329" s="26" t="s">
        <v>17</v>
      </c>
      <c r="AA329" s="26" t="s">
        <v>17</v>
      </c>
      <c r="AB329" s="27" t="s">
        <v>1128</v>
      </c>
      <c r="AC329" s="26" t="s">
        <v>17</v>
      </c>
      <c r="AD329" s="26" t="str">
        <f t="shared" si="26"/>
        <v>Pública clasificada</v>
      </c>
      <c r="AE329" s="26" t="e">
        <f t="shared" ca="1" si="22"/>
        <v>#NAME?</v>
      </c>
    </row>
    <row r="330" spans="8:31" ht="409.5" x14ac:dyDescent="0.25">
      <c r="H330" s="16" t="e">
        <f ca="1" xml:space="preserve"> _xll.EPMOlapMemberO("[CONTRATO].[PARENTH1].[C15082025]","","C15082025","","000;001")</f>
        <v>#NAME?</v>
      </c>
      <c r="I330" s="16" t="e">
        <f ca="1" xml:space="preserve"> _xll.EPMOlapMemberO("[AREA].[PARENTH1].[10000000010001]","","Ofic. Estratégia y D","","000;001")</f>
        <v>#NAME?</v>
      </c>
      <c r="J330" s="16" t="e">
        <f ca="1" xml:space="preserve"> _xll.EPMOlapMemberO("[RUBRO].[PARENTH1].[5130200000]","","AVALUOS","","000;001")</f>
        <v>#NAME?</v>
      </c>
      <c r="K330" s="17" t="s">
        <v>527</v>
      </c>
      <c r="L330" s="17" t="s">
        <v>503</v>
      </c>
      <c r="M330" s="17" t="s">
        <v>529</v>
      </c>
      <c r="N330" s="35" t="s">
        <v>528</v>
      </c>
      <c r="O330" s="43" t="s">
        <v>228</v>
      </c>
      <c r="P330" t="str">
        <f t="shared" si="23"/>
        <v>enero</v>
      </c>
      <c r="Q330" s="43" t="s">
        <v>15</v>
      </c>
      <c r="R330" s="51">
        <f t="shared" si="25"/>
        <v>11.666666666666666</v>
      </c>
      <c r="S330" s="17" t="s">
        <v>21</v>
      </c>
      <c r="T330" s="17" t="s">
        <v>11</v>
      </c>
      <c r="U330" s="18">
        <v>2114200000</v>
      </c>
      <c r="V330" s="18">
        <v>2114200000</v>
      </c>
      <c r="W330" s="18" t="s">
        <v>25</v>
      </c>
      <c r="X330" s="15" t="str">
        <f t="shared" si="24"/>
        <v>NO APLICA</v>
      </c>
      <c r="Y330" s="26" t="s">
        <v>1142</v>
      </c>
      <c r="Z330" s="26" t="s">
        <v>17</v>
      </c>
      <c r="AA330" s="26" t="s">
        <v>17</v>
      </c>
      <c r="AB330" s="27" t="s">
        <v>1128</v>
      </c>
      <c r="AC330" s="26" t="s">
        <v>17</v>
      </c>
      <c r="AD330" s="26" t="str">
        <f t="shared" si="26"/>
        <v>Pública clasificada</v>
      </c>
      <c r="AE330" s="26" t="e">
        <f t="shared" ca="1" si="22"/>
        <v>#NAME?</v>
      </c>
    </row>
    <row r="331" spans="8:31" ht="285" x14ac:dyDescent="0.25">
      <c r="H331" s="16" t="e">
        <f ca="1" xml:space="preserve"> _xll.EPMOlapMemberO("[CONTRATO].[PARENTH1].[C15092025]","","C15092025","","000;001")</f>
        <v>#NAME?</v>
      </c>
      <c r="I331" s="16" t="e">
        <f ca="1" xml:space="preserve"> _xll.EPMOlapMemberO("[AREA].[PARENTH1].[10000000010001]","","Ofic. Estratégia y D","","000;001")</f>
        <v>#NAME?</v>
      </c>
      <c r="J331" s="16" t="e">
        <f ca="1" xml:space="preserve"> _xll.EPMOlapMemberO("[RUBRO].[PARENTH1].[5160050000]","","EQUIPO DE COMPUTACION","","000;001")</f>
        <v>#NAME?</v>
      </c>
      <c r="K331" s="17" t="s">
        <v>530</v>
      </c>
      <c r="L331" s="17" t="s">
        <v>503</v>
      </c>
      <c r="M331" s="17" t="s">
        <v>532</v>
      </c>
      <c r="N331" s="35" t="s">
        <v>531</v>
      </c>
      <c r="O331" s="43" t="s">
        <v>228</v>
      </c>
      <c r="P331" t="str">
        <f t="shared" si="23"/>
        <v>enero</v>
      </c>
      <c r="Q331" s="43" t="s">
        <v>15</v>
      </c>
      <c r="R331" s="51">
        <f t="shared" si="25"/>
        <v>11.666666666666666</v>
      </c>
      <c r="S331" s="17" t="s">
        <v>21</v>
      </c>
      <c r="T331" s="17" t="s">
        <v>11</v>
      </c>
      <c r="U331" s="18">
        <v>1374230000</v>
      </c>
      <c r="V331" s="18">
        <v>1374230000</v>
      </c>
      <c r="W331" s="18" t="s">
        <v>25</v>
      </c>
      <c r="X331" s="15" t="str">
        <f t="shared" si="24"/>
        <v>NO APLICA</v>
      </c>
      <c r="Y331" s="26" t="s">
        <v>1142</v>
      </c>
      <c r="Z331" s="26" t="s">
        <v>17</v>
      </c>
      <c r="AA331" s="26" t="s">
        <v>17</v>
      </c>
      <c r="AB331" s="27" t="s">
        <v>1128</v>
      </c>
      <c r="AC331" s="26" t="s">
        <v>17</v>
      </c>
      <c r="AD331" s="26" t="str">
        <f t="shared" si="26"/>
        <v>Pública clasificada</v>
      </c>
      <c r="AE331" s="26" t="e">
        <f t="shared" ca="1" si="22"/>
        <v>#NAME?</v>
      </c>
    </row>
    <row r="332" spans="8:31" ht="315" x14ac:dyDescent="0.25">
      <c r="H332" s="16" t="e">
        <f ca="1" xml:space="preserve"> _xll.EPMOlapMemberO("[CONTRATO].[PARENTH1].[C15102025]","","C15102025","","000;001")</f>
        <v>#NAME?</v>
      </c>
      <c r="I332" s="16" t="e">
        <f ca="1" xml:space="preserve"> _xll.EPMOlapMemberO("[AREA].[PARENTH1].[10000000010001]","","Ofic. Estratégia y D","","000;001")</f>
        <v>#NAME?</v>
      </c>
      <c r="J332" s="16" t="e">
        <f ca="1" xml:space="preserve"> _xll.EPMOlapMemberO("[RUBRO].[PARENTH1].[5160050000]","","EQUIPO DE COMPUTACION","","000;001")</f>
        <v>#NAME?</v>
      </c>
      <c r="K332" s="17" t="s">
        <v>533</v>
      </c>
      <c r="L332" s="17" t="s">
        <v>503</v>
      </c>
      <c r="M332" s="17" t="s">
        <v>535</v>
      </c>
      <c r="N332" s="35" t="s">
        <v>534</v>
      </c>
      <c r="O332" s="43" t="s">
        <v>228</v>
      </c>
      <c r="P332" t="str">
        <f t="shared" si="23"/>
        <v>enero</v>
      </c>
      <c r="Q332" s="43" t="s">
        <v>15</v>
      </c>
      <c r="R332" s="51">
        <f t="shared" si="25"/>
        <v>11.666666666666666</v>
      </c>
      <c r="S332" s="17" t="s">
        <v>21</v>
      </c>
      <c r="T332" s="17" t="s">
        <v>11</v>
      </c>
      <c r="U332" s="18">
        <v>2408300000</v>
      </c>
      <c r="V332" s="18">
        <v>2408300000</v>
      </c>
      <c r="W332" s="18" t="s">
        <v>25</v>
      </c>
      <c r="X332" s="15" t="str">
        <f t="shared" si="24"/>
        <v>NO APLICA</v>
      </c>
      <c r="Y332" s="26" t="s">
        <v>1142</v>
      </c>
      <c r="Z332" s="26" t="s">
        <v>17</v>
      </c>
      <c r="AA332" s="26" t="s">
        <v>17</v>
      </c>
      <c r="AB332" s="27" t="s">
        <v>1128</v>
      </c>
      <c r="AC332" s="26" t="s">
        <v>17</v>
      </c>
      <c r="AD332" s="26" t="str">
        <f t="shared" si="26"/>
        <v>Pública clasificada</v>
      </c>
      <c r="AE332" s="26" t="e">
        <f t="shared" ca="1" si="22"/>
        <v>#NAME?</v>
      </c>
    </row>
    <row r="333" spans="8:31" ht="409.5" x14ac:dyDescent="0.25">
      <c r="H333" s="16" t="e">
        <f ca="1" xml:space="preserve"> _xll.EPMOlapMemberO("[CONTRATO].[PARENTH1].[C15112025]","","C15112025","","000;001")</f>
        <v>#NAME?</v>
      </c>
      <c r="I333" s="16" t="e">
        <f ca="1" xml:space="preserve"> _xll.EPMOlapMemberO("[AREA].[PARENTH1].[10000000010001]","","Ofic. Estratégia y D","","000;001")</f>
        <v>#NAME?</v>
      </c>
      <c r="J333" s="16" t="e">
        <f ca="1" xml:space="preserve"> _xll.EPMOlapMemberO("[RUBRO].[PARENTH1].[5160050000]","","EQUIPO DE COMPUTACION","","000;001")</f>
        <v>#NAME?</v>
      </c>
      <c r="K333" s="17" t="s">
        <v>536</v>
      </c>
      <c r="L333" s="17" t="s">
        <v>503</v>
      </c>
      <c r="M333" s="17" t="s">
        <v>538</v>
      </c>
      <c r="N333" s="35" t="s">
        <v>537</v>
      </c>
      <c r="O333" s="43" t="s">
        <v>228</v>
      </c>
      <c r="P333" t="str">
        <f t="shared" si="23"/>
        <v>enero</v>
      </c>
      <c r="Q333" s="43" t="s">
        <v>15</v>
      </c>
      <c r="R333" s="51">
        <f t="shared" si="25"/>
        <v>11.666666666666666</v>
      </c>
      <c r="S333" s="17" t="s">
        <v>21</v>
      </c>
      <c r="T333" s="17" t="s">
        <v>11</v>
      </c>
      <c r="U333" s="18">
        <v>80000000</v>
      </c>
      <c r="V333" s="18">
        <v>80000000</v>
      </c>
      <c r="W333" s="18" t="s">
        <v>25</v>
      </c>
      <c r="X333" s="15" t="str">
        <f t="shared" si="24"/>
        <v>NO APLICA</v>
      </c>
      <c r="Y333" s="26" t="s">
        <v>1142</v>
      </c>
      <c r="Z333" s="26" t="s">
        <v>17</v>
      </c>
      <c r="AA333" s="26" t="s">
        <v>17</v>
      </c>
      <c r="AB333" s="27" t="s">
        <v>1128</v>
      </c>
      <c r="AC333" s="26" t="s">
        <v>17</v>
      </c>
      <c r="AD333" s="26" t="str">
        <f t="shared" si="26"/>
        <v>Pública clasificada</v>
      </c>
      <c r="AE333" s="26" t="e">
        <f t="shared" ca="1" si="22"/>
        <v>#NAME?</v>
      </c>
    </row>
    <row r="334" spans="8:31" ht="315" x14ac:dyDescent="0.25">
      <c r="H334" s="16" t="e">
        <f ca="1" xml:space="preserve"> _xll.EPMOlapMemberO("[CONTRATO].[PARENTH1].[C15122025]","","C15122025","","000;001")</f>
        <v>#NAME?</v>
      </c>
      <c r="I334" s="16" t="e">
        <f ca="1" xml:space="preserve"> _xll.EPMOlapMemberO("[AREA].[PARENTH1].[10000000010001]","","Ofic. Estratégia y D","","000;001")</f>
        <v>#NAME?</v>
      </c>
      <c r="J334" s="16" t="e">
        <f ca="1" xml:space="preserve"> _xll.EPMOlapMemberO("[RUBRO].[PARENTH1].[5130200000]","","AVALUOS","","000;001")</f>
        <v>#NAME?</v>
      </c>
      <c r="K334" s="17" t="s">
        <v>539</v>
      </c>
      <c r="L334" s="17" t="s">
        <v>503</v>
      </c>
      <c r="M334" s="17" t="s">
        <v>541</v>
      </c>
      <c r="N334" s="35" t="s">
        <v>540</v>
      </c>
      <c r="O334" s="43" t="s">
        <v>228</v>
      </c>
      <c r="P334" t="str">
        <f t="shared" si="23"/>
        <v>enero</v>
      </c>
      <c r="Q334" s="43" t="s">
        <v>15</v>
      </c>
      <c r="R334" s="51">
        <f t="shared" si="25"/>
        <v>11.666666666666666</v>
      </c>
      <c r="S334" s="17" t="s">
        <v>21</v>
      </c>
      <c r="T334" s="17" t="s">
        <v>11</v>
      </c>
      <c r="U334" s="18">
        <v>1257100000</v>
      </c>
      <c r="V334" s="18">
        <v>1257100000</v>
      </c>
      <c r="W334" s="18" t="s">
        <v>25</v>
      </c>
      <c r="X334" s="15" t="str">
        <f t="shared" si="24"/>
        <v>NO APLICA</v>
      </c>
      <c r="Y334" s="26" t="s">
        <v>1142</v>
      </c>
      <c r="Z334" s="26" t="s">
        <v>17</v>
      </c>
      <c r="AA334" s="26" t="s">
        <v>17</v>
      </c>
      <c r="AB334" s="27" t="s">
        <v>1128</v>
      </c>
      <c r="AC334" s="26" t="s">
        <v>17</v>
      </c>
      <c r="AD334" s="26" t="str">
        <f t="shared" si="26"/>
        <v>Pública clasificada</v>
      </c>
      <c r="AE334" s="26" t="e">
        <f t="shared" ca="1" si="22"/>
        <v>#NAME?</v>
      </c>
    </row>
    <row r="335" spans="8:31" ht="270" x14ac:dyDescent="0.25">
      <c r="H335" s="16" t="e">
        <f ca="1" xml:space="preserve"> _xll.EPMOlapMemberO("[CONTRATO].[PARENTH1].[C15132025]","","C15132025","","000;001")</f>
        <v>#NAME?</v>
      </c>
      <c r="I335" s="16" t="e">
        <f ca="1" xml:space="preserve"> _xll.EPMOlapMemberO("[AREA].[PARENTH1].[10000000010001]","","Ofic. Estratégia y D","","000;001")</f>
        <v>#NAME?</v>
      </c>
      <c r="J335" s="16" t="e">
        <f ca="1" xml:space="preserve"> _xll.EPMOlapMemberO("[RUBRO].[PARENTH1].[5130200000]","","AVALUOS","","000;001")</f>
        <v>#NAME?</v>
      </c>
      <c r="K335" s="17" t="s">
        <v>542</v>
      </c>
      <c r="L335" s="17" t="s">
        <v>503</v>
      </c>
      <c r="M335" s="17" t="s">
        <v>505</v>
      </c>
      <c r="N335" s="35" t="s">
        <v>543</v>
      </c>
      <c r="O335" s="43" t="s">
        <v>544</v>
      </c>
      <c r="P335" t="str">
        <f t="shared" si="23"/>
        <v>enero</v>
      </c>
      <c r="Q335" s="43" t="s">
        <v>15</v>
      </c>
      <c r="R335" s="51">
        <f t="shared" si="25"/>
        <v>4.0333333333333332</v>
      </c>
      <c r="S335" s="17" t="s">
        <v>21</v>
      </c>
      <c r="T335" s="17" t="s">
        <v>11</v>
      </c>
      <c r="U335" s="18">
        <v>100424500</v>
      </c>
      <c r="V335" s="18">
        <v>100424500</v>
      </c>
      <c r="W335" s="18" t="s">
        <v>25</v>
      </c>
      <c r="X335" s="15" t="str">
        <f t="shared" si="24"/>
        <v>NO APLICA</v>
      </c>
      <c r="Y335" s="26" t="s">
        <v>1142</v>
      </c>
      <c r="Z335" s="26" t="s">
        <v>17</v>
      </c>
      <c r="AA335" s="26" t="s">
        <v>17</v>
      </c>
      <c r="AB335" s="27" t="s">
        <v>1128</v>
      </c>
      <c r="AC335" s="26" t="s">
        <v>17</v>
      </c>
      <c r="AD335" s="26" t="str">
        <f t="shared" si="26"/>
        <v>Pública clasificada</v>
      </c>
      <c r="AE335" s="26" t="e">
        <f t="shared" ca="1" si="22"/>
        <v>#NAME?</v>
      </c>
    </row>
    <row r="336" spans="8:31" ht="285" x14ac:dyDescent="0.25">
      <c r="H336" s="16" t="e">
        <f ca="1" xml:space="preserve"> _xll.EPMOlapMemberO("[CONTRATO].[PARENTH1].[C15142025]","","C15142025","","000;001")</f>
        <v>#NAME?</v>
      </c>
      <c r="I336" s="16" t="e">
        <f ca="1" xml:space="preserve"> _xll.EPMOlapMemberO("[AREA].[PARENTH1].[10000000010001]","","Ofic. Estratégia y D","","000;001")</f>
        <v>#NAME?</v>
      </c>
      <c r="J336" s="16" t="e">
        <f ca="1" xml:space="preserve"> _xll.EPMOlapMemberO("[RUBRO].[PARENTH1].[5130200000]","","AVALUOS","","000;001")</f>
        <v>#NAME?</v>
      </c>
      <c r="K336" s="17" t="s">
        <v>545</v>
      </c>
      <c r="L336" s="17" t="s">
        <v>503</v>
      </c>
      <c r="M336" s="17" t="s">
        <v>547</v>
      </c>
      <c r="N336" s="35" t="s">
        <v>546</v>
      </c>
      <c r="O336" s="43" t="s">
        <v>446</v>
      </c>
      <c r="P336" t="str">
        <f t="shared" si="23"/>
        <v>enero</v>
      </c>
      <c r="Q336" s="43" t="s">
        <v>15</v>
      </c>
      <c r="R336" s="51">
        <f t="shared" si="25"/>
        <v>11.1</v>
      </c>
      <c r="S336" s="17" t="s">
        <v>21</v>
      </c>
      <c r="T336" s="17" t="s">
        <v>11</v>
      </c>
      <c r="U336" s="18">
        <v>39436701</v>
      </c>
      <c r="V336" s="18">
        <v>39436701</v>
      </c>
      <c r="W336" s="18" t="s">
        <v>25</v>
      </c>
      <c r="X336" s="15" t="str">
        <f t="shared" si="24"/>
        <v>NO APLICA</v>
      </c>
      <c r="Y336" s="26" t="s">
        <v>1142</v>
      </c>
      <c r="Z336" s="26" t="s">
        <v>17</v>
      </c>
      <c r="AA336" s="26" t="s">
        <v>17</v>
      </c>
      <c r="AB336" s="27" t="s">
        <v>1128</v>
      </c>
      <c r="AC336" s="26" t="s">
        <v>17</v>
      </c>
      <c r="AD336" s="26" t="str">
        <f t="shared" si="26"/>
        <v>Pública clasificada</v>
      </c>
      <c r="AE336" s="26" t="e">
        <f t="shared" ca="1" si="22"/>
        <v>#NAME?</v>
      </c>
    </row>
    <row r="337" spans="8:31" ht="409.5" x14ac:dyDescent="0.25">
      <c r="H337" s="16" t="e">
        <f ca="1" xml:space="preserve"> _xll.EPMOlapMemberO("[CONTRATO].[PARENTH1].[C15152025]","","C15152025","","000;001")</f>
        <v>#NAME?</v>
      </c>
      <c r="I337" s="16" t="e">
        <f ca="1" xml:space="preserve"> _xll.EPMOlapMemberO("[AREA].[PARENTH1].[10000000010001]","","Ofic. Estratégia y D","","000;001")</f>
        <v>#NAME?</v>
      </c>
      <c r="J337" s="16" t="e">
        <f ca="1" xml:space="preserve"> _xll.EPMOlapMemberO("[RUBRO].[PARENTH1].[5130200000]","","AVALUOS","","000;001")</f>
        <v>#NAME?</v>
      </c>
      <c r="K337" s="17" t="s">
        <v>548</v>
      </c>
      <c r="L337" s="17" t="s">
        <v>503</v>
      </c>
      <c r="M337" s="17" t="s">
        <v>529</v>
      </c>
      <c r="N337" s="35" t="s">
        <v>549</v>
      </c>
      <c r="O337" s="43" t="s">
        <v>446</v>
      </c>
      <c r="P337" t="str">
        <f t="shared" si="23"/>
        <v>enero</v>
      </c>
      <c r="Q337" s="43" t="s">
        <v>15</v>
      </c>
      <c r="R337" s="51">
        <f t="shared" si="25"/>
        <v>11.1</v>
      </c>
      <c r="S337" s="17" t="s">
        <v>21</v>
      </c>
      <c r="T337" s="17" t="s">
        <v>11</v>
      </c>
      <c r="U337" s="18">
        <v>116281000</v>
      </c>
      <c r="V337" s="18">
        <v>116281000</v>
      </c>
      <c r="W337" s="18" t="s">
        <v>25</v>
      </c>
      <c r="X337" s="15" t="str">
        <f t="shared" si="24"/>
        <v>NO APLICA</v>
      </c>
      <c r="Y337" s="26" t="s">
        <v>1142</v>
      </c>
      <c r="Z337" s="26" t="s">
        <v>17</v>
      </c>
      <c r="AA337" s="26" t="s">
        <v>17</v>
      </c>
      <c r="AB337" s="27" t="s">
        <v>1128</v>
      </c>
      <c r="AC337" s="26" t="s">
        <v>17</v>
      </c>
      <c r="AD337" s="26" t="str">
        <f t="shared" si="26"/>
        <v>Pública clasificada</v>
      </c>
      <c r="AE337" s="26" t="e">
        <f t="shared" ca="1" si="22"/>
        <v>#NAME?</v>
      </c>
    </row>
    <row r="338" spans="8:31" ht="240" x14ac:dyDescent="0.25">
      <c r="H338" s="16" t="e">
        <f ca="1" xml:space="preserve"> _xll.EPMOlapMemberO("[CONTRATO].[PARENTH1].[C15162025]","","C15162025","","000;001")</f>
        <v>#NAME?</v>
      </c>
      <c r="I338" s="16" t="e">
        <f ca="1" xml:space="preserve"> _xll.EPMOlapMemberO("[AREA].[PARENTH1].[10000000010001]","","Ofic. Estratégia y D","","000;001")</f>
        <v>#NAME?</v>
      </c>
      <c r="J338" s="16" t="e">
        <f ca="1" xml:space="preserve"> _xll.EPMOlapMemberO("[RUBRO].[PARENTH1].[5130200000]","","AVALUOS","","000;001")</f>
        <v>#NAME?</v>
      </c>
      <c r="K338" s="17" t="s">
        <v>550</v>
      </c>
      <c r="L338" s="17" t="s">
        <v>503</v>
      </c>
      <c r="M338" s="17" t="s">
        <v>552</v>
      </c>
      <c r="N338" s="35" t="s">
        <v>551</v>
      </c>
      <c r="O338" s="43" t="s">
        <v>446</v>
      </c>
      <c r="P338" t="str">
        <f t="shared" si="23"/>
        <v>enero</v>
      </c>
      <c r="Q338" s="43" t="s">
        <v>15</v>
      </c>
      <c r="R338" s="51">
        <f t="shared" si="25"/>
        <v>11.1</v>
      </c>
      <c r="S338" s="17" t="s">
        <v>21</v>
      </c>
      <c r="T338" s="17" t="s">
        <v>11</v>
      </c>
      <c r="U338" s="18">
        <v>135000000</v>
      </c>
      <c r="V338" s="18">
        <v>135000000</v>
      </c>
      <c r="W338" s="18" t="s">
        <v>25</v>
      </c>
      <c r="X338" s="15" t="str">
        <f t="shared" si="24"/>
        <v>NO APLICA</v>
      </c>
      <c r="Y338" s="26" t="s">
        <v>1142</v>
      </c>
      <c r="Z338" s="26" t="s">
        <v>17</v>
      </c>
      <c r="AA338" s="26" t="s">
        <v>17</v>
      </c>
      <c r="AB338" s="27" t="s">
        <v>1128</v>
      </c>
      <c r="AC338" s="26" t="s">
        <v>17</v>
      </c>
      <c r="AD338" s="26" t="str">
        <f t="shared" si="26"/>
        <v>Pública clasificada</v>
      </c>
      <c r="AE338" s="26" t="e">
        <f t="shared" ca="1" si="22"/>
        <v>#NAME?</v>
      </c>
    </row>
    <row r="339" spans="8:31" ht="285" x14ac:dyDescent="0.25">
      <c r="H339" s="16" t="e">
        <f ca="1" xml:space="preserve"> _xll.EPMOlapMemberO("[CONTRATO].[PARENTH1].[C15172025]","","C15172025","","000;001")</f>
        <v>#NAME?</v>
      </c>
      <c r="I339" s="16" t="e">
        <f ca="1" xml:space="preserve"> _xll.EPMOlapMemberO("[AREA].[PARENTH1].[10000000010001]","","Ofic. Estratégia y D","","000;001")</f>
        <v>#NAME?</v>
      </c>
      <c r="J339" s="19" t="e">
        <f ca="1" xml:space="preserve"> _xll.EPMOlapMemberO("[RUBRO].[PARENTH2].[5104950001]","","INTERESES (RENDIMIENTOS) PASIVO SISTEMA GENERAL DE","","000;001")</f>
        <v>#NAME?</v>
      </c>
      <c r="K339" s="17" t="s">
        <v>553</v>
      </c>
      <c r="L339" s="17" t="s">
        <v>503</v>
      </c>
      <c r="M339" s="17" t="s">
        <v>535</v>
      </c>
      <c r="N339" s="35" t="s">
        <v>554</v>
      </c>
      <c r="O339" s="43" t="s">
        <v>228</v>
      </c>
      <c r="P339" t="str">
        <f t="shared" si="23"/>
        <v>enero</v>
      </c>
      <c r="Q339" s="43" t="s">
        <v>15</v>
      </c>
      <c r="R339" s="51">
        <f t="shared" si="25"/>
        <v>11.666666666666666</v>
      </c>
      <c r="S339" s="17" t="s">
        <v>21</v>
      </c>
      <c r="T339" s="17" t="s">
        <v>11</v>
      </c>
      <c r="U339" s="18">
        <v>375122633</v>
      </c>
      <c r="V339" s="18">
        <v>375122633</v>
      </c>
      <c r="W339" s="18" t="s">
        <v>25</v>
      </c>
      <c r="X339" s="15" t="str">
        <f t="shared" si="24"/>
        <v>NO APLICA</v>
      </c>
      <c r="Y339" s="26" t="s">
        <v>1142</v>
      </c>
      <c r="Z339" s="26" t="s">
        <v>17</v>
      </c>
      <c r="AA339" s="26" t="s">
        <v>17</v>
      </c>
      <c r="AB339" s="27" t="s">
        <v>1128</v>
      </c>
      <c r="AC339" s="26" t="s">
        <v>17</v>
      </c>
      <c r="AD339" s="26" t="str">
        <f t="shared" si="26"/>
        <v>Pública clasificada</v>
      </c>
      <c r="AE339" s="26" t="e">
        <f t="shared" ca="1" si="22"/>
        <v>#NAME?</v>
      </c>
    </row>
    <row r="340" spans="8:31" ht="405" x14ac:dyDescent="0.25">
      <c r="H340" s="16" t="e">
        <f ca="1" xml:space="preserve"> _xll.EPMOlapMemberO("[CONTRATO].[PARENTH1].[C15182025]","","C15182025","","000;001")</f>
        <v>#NAME?</v>
      </c>
      <c r="I340" s="16" t="e">
        <f ca="1" xml:space="preserve"> _xll.EPMOlapMemberO("[AREA].[PARENTH1].[10000000010001]","","Ofic. Estratégia y D","","000;001")</f>
        <v>#NAME?</v>
      </c>
      <c r="J340" s="16" t="e">
        <f ca="1" xml:space="preserve"> _xll.EPMOlapMemberO("[RUBRO].[PARENTH1].[5160050000]","","EQUIPO DE COMPUTACION","","000;001")</f>
        <v>#NAME?</v>
      </c>
      <c r="K340" s="17" t="s">
        <v>555</v>
      </c>
      <c r="L340" s="17" t="s">
        <v>503</v>
      </c>
      <c r="M340" s="17" t="s">
        <v>526</v>
      </c>
      <c r="N340" s="35" t="s">
        <v>556</v>
      </c>
      <c r="O340" s="43" t="s">
        <v>446</v>
      </c>
      <c r="P340" t="str">
        <f t="shared" si="23"/>
        <v>enero</v>
      </c>
      <c r="Q340" s="43" t="s">
        <v>15</v>
      </c>
      <c r="R340" s="51">
        <f t="shared" si="25"/>
        <v>11.1</v>
      </c>
      <c r="S340" s="17" t="s">
        <v>21</v>
      </c>
      <c r="T340" s="17" t="s">
        <v>11</v>
      </c>
      <c r="U340" s="18">
        <v>307910766</v>
      </c>
      <c r="V340" s="18">
        <v>307910766</v>
      </c>
      <c r="W340" s="18" t="s">
        <v>25</v>
      </c>
      <c r="X340" s="15" t="str">
        <f t="shared" si="24"/>
        <v>NO APLICA</v>
      </c>
      <c r="Y340" s="26" t="s">
        <v>1142</v>
      </c>
      <c r="Z340" s="26" t="s">
        <v>17</v>
      </c>
      <c r="AA340" s="26" t="s">
        <v>17</v>
      </c>
      <c r="AB340" s="27" t="s">
        <v>1128</v>
      </c>
      <c r="AC340" s="26" t="s">
        <v>17</v>
      </c>
      <c r="AD340" s="26" t="str">
        <f t="shared" si="26"/>
        <v>Pública clasificada</v>
      </c>
      <c r="AE340" s="26" t="e">
        <f t="shared" ca="1" si="22"/>
        <v>#NAME?</v>
      </c>
    </row>
    <row r="341" spans="8:31" ht="409.5" x14ac:dyDescent="0.25">
      <c r="H341" s="16" t="e">
        <f ca="1" xml:space="preserve"> _xll.EPMOlapMemberO("[CONTRATO].[PARENTH1].[C15202025]","","C15202025","","000;001")</f>
        <v>#NAME?</v>
      </c>
      <c r="I341" s="16" t="e">
        <f ca="1" xml:space="preserve"> _xll.EPMOlapMemberO("[AREA].[PARENTH1].[10000000010001]","","Ofic. Estratégia y D","","000;001")</f>
        <v>#NAME?</v>
      </c>
      <c r="J341" s="16" t="e">
        <f ca="1" xml:space="preserve"> _xll.EPMOlapMemberO("[RUBRO].[PARENTH1].[5130200000]","","AVALUOS","","000;001")</f>
        <v>#NAME?</v>
      </c>
      <c r="K341" s="17" t="s">
        <v>557</v>
      </c>
      <c r="L341" s="17" t="s">
        <v>503</v>
      </c>
      <c r="M341" s="17" t="s">
        <v>526</v>
      </c>
      <c r="N341" s="35" t="s">
        <v>558</v>
      </c>
      <c r="O341" s="43" t="s">
        <v>228</v>
      </c>
      <c r="P341" t="str">
        <f t="shared" si="23"/>
        <v>enero</v>
      </c>
      <c r="Q341" s="43" t="s">
        <v>15</v>
      </c>
      <c r="R341" s="51">
        <f t="shared" si="25"/>
        <v>11.666666666666666</v>
      </c>
      <c r="S341" s="17" t="s">
        <v>21</v>
      </c>
      <c r="T341" s="17" t="s">
        <v>11</v>
      </c>
      <c r="U341" s="18">
        <v>5051050000</v>
      </c>
      <c r="V341" s="18">
        <v>5051050000</v>
      </c>
      <c r="W341" s="18" t="s">
        <v>25</v>
      </c>
      <c r="X341" s="15" t="str">
        <f t="shared" si="24"/>
        <v>NO APLICA</v>
      </c>
      <c r="Y341" s="26" t="s">
        <v>1142</v>
      </c>
      <c r="Z341" s="26" t="s">
        <v>17</v>
      </c>
      <c r="AA341" s="26" t="s">
        <v>17</v>
      </c>
      <c r="AB341" s="27" t="s">
        <v>1128</v>
      </c>
      <c r="AC341" s="26" t="s">
        <v>17</v>
      </c>
      <c r="AD341" s="26" t="str">
        <f t="shared" si="26"/>
        <v>Pública clasificada</v>
      </c>
      <c r="AE341" s="26" t="e">
        <f t="shared" ca="1" si="22"/>
        <v>#NAME?</v>
      </c>
    </row>
    <row r="342" spans="8:31" ht="210" x14ac:dyDescent="0.25">
      <c r="H342" s="16" t="e">
        <f ca="1" xml:space="preserve"> _xll.EPMOlapMemberO("[CONTRATO].[PARENTH1].[C15212025]","","C15212025","","000;001")</f>
        <v>#NAME?</v>
      </c>
      <c r="I342" s="16" t="e">
        <f ca="1" xml:space="preserve"> _xll.EPMOlapMemberO("[AREA].[PARENTH1].[10000000010001]","","Ofic. Estratégia y D","","000;001")</f>
        <v>#NAME?</v>
      </c>
      <c r="J342" s="16" t="e">
        <f ca="1" xml:space="preserve"> _xll.EPMOlapMemberO("[RUBRO].[PARENTH1].[5160050000]","","EQUIPO DE COMPUTACION","","000;001")</f>
        <v>#NAME?</v>
      </c>
      <c r="K342" s="17" t="s">
        <v>559</v>
      </c>
      <c r="L342" s="17" t="s">
        <v>503</v>
      </c>
      <c r="M342" s="17" t="s">
        <v>76</v>
      </c>
      <c r="N342" s="35" t="s">
        <v>560</v>
      </c>
      <c r="O342" s="43" t="s">
        <v>228</v>
      </c>
      <c r="P342" t="str">
        <f t="shared" si="23"/>
        <v>enero</v>
      </c>
      <c r="Q342" s="43" t="s">
        <v>15</v>
      </c>
      <c r="R342" s="51">
        <f t="shared" si="25"/>
        <v>11.666666666666666</v>
      </c>
      <c r="S342" s="17" t="s">
        <v>21</v>
      </c>
      <c r="T342" s="17" t="s">
        <v>11</v>
      </c>
      <c r="U342" s="18">
        <v>103309161</v>
      </c>
      <c r="V342" s="18">
        <v>103309161</v>
      </c>
      <c r="W342" s="18" t="s">
        <v>25</v>
      </c>
      <c r="X342" s="15" t="str">
        <f t="shared" si="24"/>
        <v>NO APLICA</v>
      </c>
      <c r="Y342" s="26" t="s">
        <v>1142</v>
      </c>
      <c r="Z342" s="26" t="s">
        <v>17</v>
      </c>
      <c r="AA342" s="26" t="s">
        <v>17</v>
      </c>
      <c r="AB342" s="27" t="s">
        <v>1128</v>
      </c>
      <c r="AC342" s="26" t="s">
        <v>17</v>
      </c>
      <c r="AD342" s="26" t="str">
        <f t="shared" si="26"/>
        <v>Pública clasificada</v>
      </c>
      <c r="AE342" s="26" t="e">
        <f t="shared" ca="1" si="22"/>
        <v>#NAME?</v>
      </c>
    </row>
    <row r="343" spans="8:31" ht="409.5" x14ac:dyDescent="0.25">
      <c r="H343" s="16" t="e">
        <f ca="1" xml:space="preserve"> _xll.EPMOlapMemberO("[CONTRATO].[PARENTH1].[C15222025]","","C15222025","","000;001")</f>
        <v>#NAME?</v>
      </c>
      <c r="I343" s="16" t="e">
        <f ca="1" xml:space="preserve"> _xll.EPMOlapMemberO("[AREA].[PARENTH1].[10000000010001]","","Ofic. Estratégia y D","","000;001")</f>
        <v>#NAME?</v>
      </c>
      <c r="J343" s="16" t="e">
        <f ca="1" xml:space="preserve"> _xll.EPMOlapMemberO("[RUBRO].[PARENTH1].[5145050001]","","EQUIPO DE COMPUTO GER. ADMINISTRATIVA","","000;001")</f>
        <v>#NAME?</v>
      </c>
      <c r="K343" s="17" t="s">
        <v>561</v>
      </c>
      <c r="L343" s="17" t="s">
        <v>503</v>
      </c>
      <c r="M343" s="17" t="s">
        <v>535</v>
      </c>
      <c r="N343" s="35" t="s">
        <v>562</v>
      </c>
      <c r="O343" s="43" t="s">
        <v>228</v>
      </c>
      <c r="P343" t="str">
        <f t="shared" si="23"/>
        <v>enero</v>
      </c>
      <c r="Q343" s="43" t="s">
        <v>15</v>
      </c>
      <c r="R343" s="51">
        <f t="shared" si="25"/>
        <v>11.666666666666666</v>
      </c>
      <c r="S343" s="17" t="s">
        <v>21</v>
      </c>
      <c r="T343" s="17" t="s">
        <v>11</v>
      </c>
      <c r="U343" s="18">
        <v>148437980</v>
      </c>
      <c r="V343" s="18">
        <v>148437980</v>
      </c>
      <c r="W343" s="18" t="s">
        <v>25</v>
      </c>
      <c r="X343" s="15" t="str">
        <f t="shared" si="24"/>
        <v>NO APLICA</v>
      </c>
      <c r="Y343" s="26" t="s">
        <v>1142</v>
      </c>
      <c r="Z343" s="26" t="s">
        <v>17</v>
      </c>
      <c r="AA343" s="26" t="s">
        <v>17</v>
      </c>
      <c r="AB343" s="27" t="s">
        <v>1128</v>
      </c>
      <c r="AC343" s="26" t="s">
        <v>17</v>
      </c>
      <c r="AD343" s="26" t="str">
        <f t="shared" si="26"/>
        <v>Pública clasificada</v>
      </c>
      <c r="AE343" s="26" t="e">
        <f t="shared" ca="1" si="22"/>
        <v>#NAME?</v>
      </c>
    </row>
    <row r="344" spans="8:31" ht="345" x14ac:dyDescent="0.25">
      <c r="H344" s="16" t="e">
        <f ca="1" xml:space="preserve"> _xll.EPMOlapMemberO("[CONTRATO].[PARENTH1].[C15232025]","","C15232025","","000;001")</f>
        <v>#NAME?</v>
      </c>
      <c r="I344" s="16" t="e">
        <f ca="1" xml:space="preserve"> _xll.EPMOlapMemberO("[AREA].[PARENTH1].[10000000010001]","","Ofic. Estratégia y D","","000;001")</f>
        <v>#NAME?</v>
      </c>
      <c r="J344" s="16" t="e">
        <f ca="1" xml:space="preserve"> _xll.EPMOlapMemberO("[RUBRO].[PARENTH1].[5160050000]","","EQUIPO DE COMPUTACION","","000;001")</f>
        <v>#NAME?</v>
      </c>
      <c r="K344" s="17" t="s">
        <v>563</v>
      </c>
      <c r="L344" s="17" t="s">
        <v>503</v>
      </c>
      <c r="M344" s="17" t="s">
        <v>565</v>
      </c>
      <c r="N344" s="35" t="s">
        <v>564</v>
      </c>
      <c r="O344" s="43" t="s">
        <v>442</v>
      </c>
      <c r="P344" t="str">
        <f t="shared" si="23"/>
        <v>enero</v>
      </c>
      <c r="Q344" s="43" t="s">
        <v>15</v>
      </c>
      <c r="R344" s="51">
        <f t="shared" si="25"/>
        <v>10.166666666666666</v>
      </c>
      <c r="S344" s="17" t="s">
        <v>21</v>
      </c>
      <c r="T344" s="17" t="s">
        <v>11</v>
      </c>
      <c r="U344" s="18">
        <v>130000000</v>
      </c>
      <c r="V344" s="18">
        <v>130000000</v>
      </c>
      <c r="W344" s="18" t="s">
        <v>25</v>
      </c>
      <c r="X344" s="15" t="str">
        <f t="shared" si="24"/>
        <v>NO APLICA</v>
      </c>
      <c r="Y344" s="26" t="s">
        <v>1142</v>
      </c>
      <c r="Z344" s="26" t="s">
        <v>17</v>
      </c>
      <c r="AA344" s="26" t="s">
        <v>17</v>
      </c>
      <c r="AB344" s="27" t="s">
        <v>1128</v>
      </c>
      <c r="AC344" s="26" t="s">
        <v>17</v>
      </c>
      <c r="AD344" s="26" t="str">
        <f t="shared" si="26"/>
        <v>Pública clasificada</v>
      </c>
      <c r="AE344" s="26" t="e">
        <f t="shared" ref="AE344:AE407" ca="1" si="27">CONCATENATE(I345,"-","Tipo de información"," ",AD344,"-",N344)</f>
        <v>#NAME?</v>
      </c>
    </row>
    <row r="345" spans="8:31" ht="255" x14ac:dyDescent="0.25">
      <c r="H345" s="16" t="e">
        <f ca="1" xml:space="preserve"> _xll.EPMOlapMemberO("[CONTRATO].[PARENTH1].[C15242025]","","C15242025","","000;001")</f>
        <v>#NAME?</v>
      </c>
      <c r="I345" s="16" t="e">
        <f ca="1" xml:space="preserve"> _xll.EPMOlapMemberO("[AREA].[PARENTH1].[10000000010001]","","Ofic. Estratégia y D","","000;001")</f>
        <v>#NAME?</v>
      </c>
      <c r="J345" s="16" t="e">
        <f ca="1" xml:space="preserve"> _xll.EPMOlapMemberO("[RUBRO].[PARENTH1].[5130200000]","","AVALUOS","","000;001")</f>
        <v>#NAME?</v>
      </c>
      <c r="K345" s="17" t="s">
        <v>566</v>
      </c>
      <c r="L345" s="17" t="s">
        <v>47</v>
      </c>
      <c r="M345" s="17" t="s">
        <v>568</v>
      </c>
      <c r="N345" s="35" t="s">
        <v>567</v>
      </c>
      <c r="O345" s="43" t="s">
        <v>79</v>
      </c>
      <c r="P345" t="str">
        <f t="shared" ref="P345:P408" si="28">TEXT(MONTH(O345),"mmmm")</f>
        <v>enero</v>
      </c>
      <c r="Q345" s="43" t="s">
        <v>15</v>
      </c>
      <c r="R345" s="51">
        <f t="shared" si="25"/>
        <v>12.133333333333333</v>
      </c>
      <c r="S345" s="17" t="s">
        <v>84</v>
      </c>
      <c r="T345" s="17" t="s">
        <v>11</v>
      </c>
      <c r="U345" s="18">
        <v>2015001000</v>
      </c>
      <c r="V345" s="18">
        <v>2015001000</v>
      </c>
      <c r="W345" s="18" t="s">
        <v>85</v>
      </c>
      <c r="X345" s="15" t="str">
        <f t="shared" ref="X345:X408" si="29">IF(W345="SI","APROBADAS","NO APLICA")</f>
        <v>NO APLICA</v>
      </c>
      <c r="Y345" s="26" t="s">
        <v>1142</v>
      </c>
      <c r="Z345" s="26" t="s">
        <v>17</v>
      </c>
      <c r="AA345" s="26" t="s">
        <v>17</v>
      </c>
      <c r="AB345" s="27" t="s">
        <v>1128</v>
      </c>
      <c r="AC345" s="26" t="s">
        <v>17</v>
      </c>
      <c r="AD345" s="26" t="str">
        <f t="shared" si="26"/>
        <v>Pública clasificada</v>
      </c>
      <c r="AE345" s="26" t="e">
        <f t="shared" ca="1" si="27"/>
        <v>#NAME?</v>
      </c>
    </row>
    <row r="346" spans="8:31" ht="300" x14ac:dyDescent="0.25">
      <c r="H346" s="16" t="e">
        <f ca="1" xml:space="preserve"> _xll.EPMOlapMemberO("[CONTRATO].[PARENTH1].[C05092025]","","C05092025","","000;001")</f>
        <v>#NAME?</v>
      </c>
      <c r="I346" s="16" t="e">
        <f ca="1" xml:space="preserve"> _xll.EPMOlapMemberO("[AREA].[PARENTH1].[10000000091003]","","Ofic. Tecnologías de","","000;001")</f>
        <v>#NAME?</v>
      </c>
      <c r="J346" s="16" t="e">
        <f ca="1" xml:space="preserve"> _xll.EPMOlapMemberO("[RUBRO].[PARENTH1].[5160050000]","","EQUIPO DE COMPUTACION","","000;001")</f>
        <v>#NAME?</v>
      </c>
      <c r="K346" s="17" t="s">
        <v>569</v>
      </c>
      <c r="L346" s="17" t="s">
        <v>47</v>
      </c>
      <c r="M346" s="17" t="s">
        <v>76</v>
      </c>
      <c r="N346" s="35" t="s">
        <v>570</v>
      </c>
      <c r="O346" s="43" t="s">
        <v>79</v>
      </c>
      <c r="P346" t="str">
        <f t="shared" si="28"/>
        <v>enero</v>
      </c>
      <c r="Q346" s="43" t="s">
        <v>15</v>
      </c>
      <c r="R346" s="51">
        <f t="shared" ref="R346:R409" si="30">(Q346-O346)/30</f>
        <v>12.133333333333333</v>
      </c>
      <c r="S346" s="17" t="s">
        <v>84</v>
      </c>
      <c r="T346" s="17" t="s">
        <v>11</v>
      </c>
      <c r="U346" s="18">
        <v>1060288674</v>
      </c>
      <c r="V346" s="18">
        <v>1060288674</v>
      </c>
      <c r="W346" s="18" t="s">
        <v>85</v>
      </c>
      <c r="X346" s="15" t="str">
        <f t="shared" si="29"/>
        <v>NO APLICA</v>
      </c>
      <c r="Y346" s="26" t="s">
        <v>1142</v>
      </c>
      <c r="Z346" s="26" t="s">
        <v>17</v>
      </c>
      <c r="AA346" s="26" t="s">
        <v>17</v>
      </c>
      <c r="AB346" s="27" t="s">
        <v>1128</v>
      </c>
      <c r="AC346" s="26" t="s">
        <v>17</v>
      </c>
      <c r="AD346" s="26" t="str">
        <f t="shared" ref="AD346:AD409" si="31">IF(AC346="SI","Pública clasificada","Pública")</f>
        <v>Pública clasificada</v>
      </c>
      <c r="AE346" s="26" t="e">
        <f t="shared" ca="1" si="27"/>
        <v>#NAME?</v>
      </c>
    </row>
    <row r="347" spans="8:31" ht="409.5" x14ac:dyDescent="0.25">
      <c r="H347" s="16" t="e">
        <f ca="1" xml:space="preserve"> _xll.EPMOlapMemberO("[CONTRATO].[PARENTH1].[C05102025]","","C05102025","","000;001")</f>
        <v>#NAME?</v>
      </c>
      <c r="I347" s="16" t="e">
        <f ca="1" xml:space="preserve"> _xll.EPMOlapMemberO("[AREA].[PARENTH1].[10000000091003]","","Ofic. Tecnologías de","","000;001")</f>
        <v>#NAME?</v>
      </c>
      <c r="J347" s="16" t="e">
        <f ca="1" xml:space="preserve"> _xll.EPMOlapMemberO("[RUBRO].[PARENTH1].[5160050000]","","EQUIPO DE COMPUTACION","","000;001")</f>
        <v>#NAME?</v>
      </c>
      <c r="K347" s="17" t="s">
        <v>571</v>
      </c>
      <c r="L347" s="17" t="s">
        <v>47</v>
      </c>
      <c r="M347" s="17" t="s">
        <v>76</v>
      </c>
      <c r="N347" s="35" t="s">
        <v>572</v>
      </c>
      <c r="O347" s="43" t="s">
        <v>79</v>
      </c>
      <c r="P347" t="str">
        <f t="shared" si="28"/>
        <v>enero</v>
      </c>
      <c r="Q347" s="43" t="s">
        <v>15</v>
      </c>
      <c r="R347" s="51">
        <f t="shared" si="30"/>
        <v>12.133333333333333</v>
      </c>
      <c r="S347" s="17" t="s">
        <v>84</v>
      </c>
      <c r="T347" s="17" t="s">
        <v>11</v>
      </c>
      <c r="U347" s="18">
        <v>150551773</v>
      </c>
      <c r="V347" s="18">
        <v>150551773</v>
      </c>
      <c r="W347" s="18" t="s">
        <v>85</v>
      </c>
      <c r="X347" s="15" t="str">
        <f t="shared" si="29"/>
        <v>NO APLICA</v>
      </c>
      <c r="Y347" s="26" t="s">
        <v>1142</v>
      </c>
      <c r="Z347" s="26" t="s">
        <v>17</v>
      </c>
      <c r="AA347" s="26" t="s">
        <v>17</v>
      </c>
      <c r="AB347" s="27" t="s">
        <v>1128</v>
      </c>
      <c r="AC347" s="26" t="s">
        <v>17</v>
      </c>
      <c r="AD347" s="26" t="str">
        <f t="shared" si="31"/>
        <v>Pública clasificada</v>
      </c>
      <c r="AE347" s="26" t="e">
        <f t="shared" ca="1" si="27"/>
        <v>#NAME?</v>
      </c>
    </row>
    <row r="348" spans="8:31" ht="409.5" x14ac:dyDescent="0.25">
      <c r="H348" s="16" t="e">
        <f ca="1" xml:space="preserve"> _xll.EPMOlapMemberO("[CONTRATO].[PARENTH1].[C05112025]","","C05112025","","000;001")</f>
        <v>#NAME?</v>
      </c>
      <c r="I348" s="16" t="e">
        <f ca="1" xml:space="preserve"> _xll.EPMOlapMemberO("[AREA].[PARENTH1].[10000000091003]","","Ofic. Tecnologías de","","000;001")</f>
        <v>#NAME?</v>
      </c>
      <c r="J348" s="16" t="e">
        <f ca="1" xml:space="preserve"> _xll.EPMOlapMemberO("[RUBRO].[PARENTH1].[5145050001]","","EQUIPO DE COMPUTO GER. ADMINISTRATIVA","","000;001")</f>
        <v>#NAME?</v>
      </c>
      <c r="K348" s="17" t="s">
        <v>573</v>
      </c>
      <c r="L348" s="17" t="s">
        <v>47</v>
      </c>
      <c r="M348" s="17" t="s">
        <v>575</v>
      </c>
      <c r="N348" s="35" t="s">
        <v>574</v>
      </c>
      <c r="O348" s="43" t="s">
        <v>79</v>
      </c>
      <c r="P348" t="str">
        <f t="shared" si="28"/>
        <v>enero</v>
      </c>
      <c r="Q348" s="43" t="s">
        <v>15</v>
      </c>
      <c r="R348" s="51">
        <f t="shared" si="30"/>
        <v>12.133333333333333</v>
      </c>
      <c r="S348" s="17" t="s">
        <v>84</v>
      </c>
      <c r="T348" s="17" t="s">
        <v>11</v>
      </c>
      <c r="U348" s="18">
        <v>268294118</v>
      </c>
      <c r="V348" s="18">
        <v>268294118</v>
      </c>
      <c r="W348" s="18" t="s">
        <v>85</v>
      </c>
      <c r="X348" s="15" t="str">
        <f t="shared" si="29"/>
        <v>NO APLICA</v>
      </c>
      <c r="Y348" s="26" t="s">
        <v>1142</v>
      </c>
      <c r="Z348" s="26" t="s">
        <v>17</v>
      </c>
      <c r="AA348" s="26" t="s">
        <v>17</v>
      </c>
      <c r="AB348" s="27" t="s">
        <v>1128</v>
      </c>
      <c r="AC348" s="26" t="s">
        <v>17</v>
      </c>
      <c r="AD348" s="26" t="str">
        <f t="shared" si="31"/>
        <v>Pública clasificada</v>
      </c>
      <c r="AE348" s="26" t="e">
        <f t="shared" ca="1" si="27"/>
        <v>#NAME?</v>
      </c>
    </row>
    <row r="349" spans="8:31" ht="360" x14ac:dyDescent="0.25">
      <c r="H349" s="16" t="e">
        <f ca="1" xml:space="preserve"> _xll.EPMOlapMemberO("[CONTRATO].[PARENTH1].[C05122025]","","C05122025","","000;001")</f>
        <v>#NAME?</v>
      </c>
      <c r="I349" s="16" t="e">
        <f ca="1" xml:space="preserve"> _xll.EPMOlapMemberO("[AREA].[PARENTH1].[10000000091003]","","Ofic. Tecnologías de","","000;001")</f>
        <v>#NAME?</v>
      </c>
      <c r="J349" s="16" t="e">
        <f ca="1" xml:space="preserve"> _xll.EPMOlapMemberO("[RUBRO].[PARENTH1].[5160050000]","","EQUIPO DE COMPUTACION","","000;001")</f>
        <v>#NAME?</v>
      </c>
      <c r="K349" s="17" t="s">
        <v>576</v>
      </c>
      <c r="L349" s="17" t="s">
        <v>47</v>
      </c>
      <c r="M349" s="17" t="s">
        <v>575</v>
      </c>
      <c r="N349" s="35" t="s">
        <v>577</v>
      </c>
      <c r="O349" s="43" t="s">
        <v>79</v>
      </c>
      <c r="P349" t="str">
        <f t="shared" si="28"/>
        <v>enero</v>
      </c>
      <c r="Q349" s="43" t="s">
        <v>15</v>
      </c>
      <c r="R349" s="51">
        <f t="shared" si="30"/>
        <v>12.133333333333333</v>
      </c>
      <c r="S349" s="17" t="s">
        <v>84</v>
      </c>
      <c r="T349" s="17" t="s">
        <v>11</v>
      </c>
      <c r="U349" s="18">
        <v>118810966</v>
      </c>
      <c r="V349" s="18">
        <v>118810966</v>
      </c>
      <c r="W349" s="18" t="s">
        <v>85</v>
      </c>
      <c r="X349" s="15" t="str">
        <f t="shared" si="29"/>
        <v>NO APLICA</v>
      </c>
      <c r="Y349" s="26" t="s">
        <v>1142</v>
      </c>
      <c r="Z349" s="26" t="s">
        <v>17</v>
      </c>
      <c r="AA349" s="26" t="s">
        <v>17</v>
      </c>
      <c r="AB349" s="27" t="s">
        <v>1128</v>
      </c>
      <c r="AC349" s="26" t="s">
        <v>17</v>
      </c>
      <c r="AD349" s="26" t="str">
        <f t="shared" si="31"/>
        <v>Pública clasificada</v>
      </c>
      <c r="AE349" s="26" t="e">
        <f t="shared" ca="1" si="27"/>
        <v>#NAME?</v>
      </c>
    </row>
    <row r="350" spans="8:31" ht="375" x14ac:dyDescent="0.25">
      <c r="H350" s="16" t="e">
        <f ca="1" xml:space="preserve"> _xll.EPMOlapMemberO("[CONTRATO].[PARENTH1].[C05132025]","","C05132025","","000;001")</f>
        <v>#NAME?</v>
      </c>
      <c r="I350" s="16" t="e">
        <f ca="1" xml:space="preserve"> _xll.EPMOlapMemberO("[AREA].[PARENTH1].[10000000091003]","","Ofic. Tecnologías de","","000;001")</f>
        <v>#NAME?</v>
      </c>
      <c r="J350" s="16" t="e">
        <f ca="1" xml:space="preserve"> _xll.EPMOlapMemberO("[RUBRO].[PARENTH1].[5160050000]","","EQUIPO DE COMPUTACION","","000;001")</f>
        <v>#NAME?</v>
      </c>
      <c r="K350" s="17" t="s">
        <v>578</v>
      </c>
      <c r="L350" s="17" t="s">
        <v>47</v>
      </c>
      <c r="M350" s="17" t="s">
        <v>575</v>
      </c>
      <c r="N350" s="35" t="s">
        <v>579</v>
      </c>
      <c r="O350" s="43" t="s">
        <v>79</v>
      </c>
      <c r="P350" t="str">
        <f t="shared" si="28"/>
        <v>enero</v>
      </c>
      <c r="Q350" s="43" t="s">
        <v>15</v>
      </c>
      <c r="R350" s="51">
        <f t="shared" si="30"/>
        <v>12.133333333333333</v>
      </c>
      <c r="S350" s="17" t="s">
        <v>84</v>
      </c>
      <c r="T350" s="17" t="s">
        <v>11</v>
      </c>
      <c r="U350" s="18">
        <v>9562104</v>
      </c>
      <c r="V350" s="18">
        <v>9562104</v>
      </c>
      <c r="W350" s="18" t="s">
        <v>85</v>
      </c>
      <c r="X350" s="15" t="str">
        <f t="shared" si="29"/>
        <v>NO APLICA</v>
      </c>
      <c r="Y350" s="26" t="s">
        <v>1142</v>
      </c>
      <c r="Z350" s="26" t="s">
        <v>17</v>
      </c>
      <c r="AA350" s="26" t="s">
        <v>17</v>
      </c>
      <c r="AB350" s="27" t="s">
        <v>1128</v>
      </c>
      <c r="AC350" s="26" t="s">
        <v>17</v>
      </c>
      <c r="AD350" s="26" t="str">
        <f t="shared" si="31"/>
        <v>Pública clasificada</v>
      </c>
      <c r="AE350" s="26" t="e">
        <f t="shared" ca="1" si="27"/>
        <v>#NAME?</v>
      </c>
    </row>
    <row r="351" spans="8:31" ht="409.5" x14ac:dyDescent="0.25">
      <c r="H351" s="16" t="e">
        <f ca="1" xml:space="preserve"> _xll.EPMOlapMemberO("[CONTRATO].[PARENTH1].[C05142025]","","C05142025","","000;001")</f>
        <v>#NAME?</v>
      </c>
      <c r="I351" s="16" t="e">
        <f ca="1" xml:space="preserve"> _xll.EPMOlapMemberO("[AREA].[PARENTH1].[10000000091003]","","Ofic. Tecnologías de","","000;001")</f>
        <v>#NAME?</v>
      </c>
      <c r="J351" s="16" t="e">
        <f ca="1" xml:space="preserve"> _xll.EPMOlapMemberO("[RUBRO].[PARENTH1].[5145050001]","","EQUIPO DE COMPUTO GER. ADMINISTRATIVA","","000;001")</f>
        <v>#NAME?</v>
      </c>
      <c r="K351" s="17" t="s">
        <v>580</v>
      </c>
      <c r="L351" s="17" t="s">
        <v>47</v>
      </c>
      <c r="M351" s="17" t="s">
        <v>76</v>
      </c>
      <c r="N351" s="35" t="s">
        <v>581</v>
      </c>
      <c r="O351" s="43" t="s">
        <v>141</v>
      </c>
      <c r="P351" t="str">
        <f t="shared" si="28"/>
        <v>enero</v>
      </c>
      <c r="Q351" s="43" t="s">
        <v>15</v>
      </c>
      <c r="R351" s="51">
        <f t="shared" si="30"/>
        <v>9.1333333333333329</v>
      </c>
      <c r="S351" s="17" t="s">
        <v>84</v>
      </c>
      <c r="T351" s="17" t="s">
        <v>11</v>
      </c>
      <c r="U351" s="18">
        <v>1972909323</v>
      </c>
      <c r="V351" s="18">
        <v>1972909323</v>
      </c>
      <c r="W351" s="18" t="s">
        <v>85</v>
      </c>
      <c r="X351" s="15" t="str">
        <f t="shared" si="29"/>
        <v>NO APLICA</v>
      </c>
      <c r="Y351" s="26" t="s">
        <v>1142</v>
      </c>
      <c r="Z351" s="26" t="s">
        <v>17</v>
      </c>
      <c r="AA351" s="26" t="s">
        <v>17</v>
      </c>
      <c r="AB351" s="27" t="s">
        <v>1128</v>
      </c>
      <c r="AC351" s="26" t="s">
        <v>17</v>
      </c>
      <c r="AD351" s="26" t="str">
        <f t="shared" si="31"/>
        <v>Pública clasificada</v>
      </c>
      <c r="AE351" s="26" t="e">
        <f t="shared" ca="1" si="27"/>
        <v>#NAME?</v>
      </c>
    </row>
    <row r="352" spans="8:31" ht="330" x14ac:dyDescent="0.25">
      <c r="H352" s="16" t="e">
        <f ca="1" xml:space="preserve"> _xll.EPMOlapMemberO("[CONTRATO].[PARENTH1].[C05212025]","","C05212025","","000;001")</f>
        <v>#NAME?</v>
      </c>
      <c r="I352" s="16" t="e">
        <f ca="1" xml:space="preserve"> _xll.EPMOlapMemberO("[AREA].[PARENTH1].[10000000091003]","","Ofic. Tecnologías de","","000;001")</f>
        <v>#NAME?</v>
      </c>
      <c r="J352" s="16" t="e">
        <f ca="1" xml:space="preserve"> _xll.EPMOlapMemberO("[RUBRO].[PARENTH1].[5160050000]","","EQUIPO DE COMPUTACION","","000;001")</f>
        <v>#NAME?</v>
      </c>
      <c r="K352" s="17" t="s">
        <v>582</v>
      </c>
      <c r="L352" s="17" t="s">
        <v>47</v>
      </c>
      <c r="M352" s="17" t="s">
        <v>584</v>
      </c>
      <c r="N352" s="35" t="s">
        <v>583</v>
      </c>
      <c r="O352" s="43" t="s">
        <v>79</v>
      </c>
      <c r="P352" t="str">
        <f t="shared" si="28"/>
        <v>enero</v>
      </c>
      <c r="Q352" s="43" t="s">
        <v>15</v>
      </c>
      <c r="R352" s="51">
        <f t="shared" si="30"/>
        <v>12.133333333333333</v>
      </c>
      <c r="S352" s="17" t="s">
        <v>84</v>
      </c>
      <c r="T352" s="17" t="s">
        <v>11</v>
      </c>
      <c r="U352" s="18">
        <v>632874075</v>
      </c>
      <c r="V352" s="18">
        <v>632874075</v>
      </c>
      <c r="W352" s="18" t="s">
        <v>85</v>
      </c>
      <c r="X352" s="15" t="str">
        <f t="shared" si="29"/>
        <v>NO APLICA</v>
      </c>
      <c r="Y352" s="26" t="s">
        <v>1142</v>
      </c>
      <c r="Z352" s="26" t="s">
        <v>17</v>
      </c>
      <c r="AA352" s="26" t="s">
        <v>17</v>
      </c>
      <c r="AB352" s="27" t="s">
        <v>1128</v>
      </c>
      <c r="AC352" s="26" t="s">
        <v>17</v>
      </c>
      <c r="AD352" s="26" t="str">
        <f t="shared" si="31"/>
        <v>Pública clasificada</v>
      </c>
      <c r="AE352" s="26" t="e">
        <f t="shared" ca="1" si="27"/>
        <v>#NAME?</v>
      </c>
    </row>
    <row r="353" spans="8:31" ht="409.5" x14ac:dyDescent="0.25">
      <c r="H353" s="16" t="e">
        <f ca="1" xml:space="preserve"> _xll.EPMOlapMemberO("[CONTRATO].[PARENTH1].[C05222025]","","C05222025","","000;001")</f>
        <v>#NAME?</v>
      </c>
      <c r="I353" s="16" t="e">
        <f ca="1" xml:space="preserve"> _xll.EPMOlapMemberO("[AREA].[PARENTH1].[10000000091003]","","Ofic. Tecnologías de","","000;001")</f>
        <v>#NAME?</v>
      </c>
      <c r="J353" s="16" t="e">
        <f ca="1" xml:space="preserve"> _xll.EPMOlapMemberO("[RUBRO].[PARENTH1].[5160050000]","","EQUIPO DE COMPUTACION","","000;001")</f>
        <v>#NAME?</v>
      </c>
      <c r="K353" s="17" t="s">
        <v>586</v>
      </c>
      <c r="L353" s="17" t="s">
        <v>47</v>
      </c>
      <c r="M353" s="17" t="s">
        <v>76</v>
      </c>
      <c r="N353" s="35" t="s">
        <v>587</v>
      </c>
      <c r="O353" s="43" t="s">
        <v>588</v>
      </c>
      <c r="P353" t="str">
        <f t="shared" si="28"/>
        <v>enero</v>
      </c>
      <c r="Q353" s="43" t="s">
        <v>15</v>
      </c>
      <c r="R353" s="51">
        <f t="shared" si="30"/>
        <v>4.5999999999999996</v>
      </c>
      <c r="S353" s="17" t="s">
        <v>84</v>
      </c>
      <c r="T353" s="17" t="s">
        <v>11</v>
      </c>
      <c r="U353" s="18">
        <v>450000000</v>
      </c>
      <c r="V353" s="18">
        <v>450000000</v>
      </c>
      <c r="W353" s="18" t="s">
        <v>85</v>
      </c>
      <c r="X353" s="15" t="str">
        <f t="shared" si="29"/>
        <v>NO APLICA</v>
      </c>
      <c r="Y353" s="26" t="s">
        <v>1142</v>
      </c>
      <c r="Z353" s="26" t="s">
        <v>17</v>
      </c>
      <c r="AA353" s="26" t="s">
        <v>17</v>
      </c>
      <c r="AB353" s="27" t="s">
        <v>1128</v>
      </c>
      <c r="AC353" s="26" t="s">
        <v>17</v>
      </c>
      <c r="AD353" s="26" t="str">
        <f t="shared" si="31"/>
        <v>Pública clasificada</v>
      </c>
      <c r="AE353" s="26" t="e">
        <f t="shared" ca="1" si="27"/>
        <v>#NAME?</v>
      </c>
    </row>
    <row r="354" spans="8:31" ht="330" x14ac:dyDescent="0.25">
      <c r="H354" s="16" t="e">
        <f ca="1" xml:space="preserve"> _xll.EPMOlapMemberO("[CONTRATO].[PARENTH1].[C05252025]","","C05252025","","000;001")</f>
        <v>#NAME?</v>
      </c>
      <c r="I354" s="16" t="e">
        <f ca="1" xml:space="preserve"> _xll.EPMOlapMemberO("[AREA].[PARENTH1].[10000000091003]","","Ofic. Tecnologías de","","000;001")</f>
        <v>#NAME?</v>
      </c>
      <c r="J354" s="16" t="e">
        <f ca="1" xml:space="preserve"> _xll.EPMOlapMemberO("[RUBRO].[PARENTH1].[5160050000]","","EQUIPO DE COMPUTACION","","000;001")</f>
        <v>#NAME?</v>
      </c>
      <c r="K354" s="17" t="s">
        <v>591</v>
      </c>
      <c r="L354" s="17" t="s">
        <v>47</v>
      </c>
      <c r="M354" s="17" t="s">
        <v>593</v>
      </c>
      <c r="N354" s="35" t="s">
        <v>592</v>
      </c>
      <c r="O354" s="43" t="s">
        <v>79</v>
      </c>
      <c r="P354" t="str">
        <f t="shared" si="28"/>
        <v>enero</v>
      </c>
      <c r="Q354" s="43" t="s">
        <v>15</v>
      </c>
      <c r="R354" s="51">
        <f t="shared" si="30"/>
        <v>12.133333333333333</v>
      </c>
      <c r="S354" s="17" t="s">
        <v>84</v>
      </c>
      <c r="T354" s="17" t="s">
        <v>11</v>
      </c>
      <c r="U354" s="18">
        <v>600000000</v>
      </c>
      <c r="V354" s="18">
        <v>600000000</v>
      </c>
      <c r="W354" s="18" t="s">
        <v>85</v>
      </c>
      <c r="X354" s="15" t="str">
        <f t="shared" si="29"/>
        <v>NO APLICA</v>
      </c>
      <c r="Y354" s="26" t="s">
        <v>1142</v>
      </c>
      <c r="Z354" s="26" t="s">
        <v>17</v>
      </c>
      <c r="AA354" s="26" t="s">
        <v>17</v>
      </c>
      <c r="AB354" s="27" t="s">
        <v>1128</v>
      </c>
      <c r="AC354" s="26" t="s">
        <v>17</v>
      </c>
      <c r="AD354" s="26" t="str">
        <f t="shared" si="31"/>
        <v>Pública clasificada</v>
      </c>
      <c r="AE354" s="26" t="e">
        <f t="shared" ca="1" si="27"/>
        <v>#NAME?</v>
      </c>
    </row>
    <row r="355" spans="8:31" ht="409.5" x14ac:dyDescent="0.25">
      <c r="H355" s="16" t="e">
        <f ca="1" xml:space="preserve"> _xll.EPMOlapMemberO("[CONTRATO].[PARENTH1].[C05272025]","","C05272025","","000;001")</f>
        <v>#NAME?</v>
      </c>
      <c r="I355" s="16" t="e">
        <f ca="1" xml:space="preserve"> _xll.EPMOlapMemberO("[AREA].[PARENTH1].[10000000091003]","","Ofic. Tecnologías de","","000;001")</f>
        <v>#NAME?</v>
      </c>
      <c r="J355" s="16" t="e">
        <f ca="1" xml:space="preserve"> _xll.EPMOlapMemberO("[RUBRO].[PARENTH1].[5160050000]","","EQUIPO DE COMPUTACION","","000;001")</f>
        <v>#NAME?</v>
      </c>
      <c r="K355" s="17" t="s">
        <v>594</v>
      </c>
      <c r="L355" s="17" t="s">
        <v>47</v>
      </c>
      <c r="M355" s="17" t="s">
        <v>76</v>
      </c>
      <c r="N355" s="35" t="s">
        <v>595</v>
      </c>
      <c r="O355" s="43" t="s">
        <v>79</v>
      </c>
      <c r="P355" t="str">
        <f t="shared" si="28"/>
        <v>enero</v>
      </c>
      <c r="Q355" s="43" t="s">
        <v>15</v>
      </c>
      <c r="R355" s="51">
        <f t="shared" si="30"/>
        <v>12.133333333333333</v>
      </c>
      <c r="S355" s="17" t="s">
        <v>84</v>
      </c>
      <c r="T355" s="17" t="s">
        <v>11</v>
      </c>
      <c r="U355" s="18">
        <v>600000000</v>
      </c>
      <c r="V355" s="18">
        <v>600000000</v>
      </c>
      <c r="W355" s="18" t="s">
        <v>85</v>
      </c>
      <c r="X355" s="15" t="str">
        <f t="shared" si="29"/>
        <v>NO APLICA</v>
      </c>
      <c r="Y355" s="26" t="s">
        <v>1142</v>
      </c>
      <c r="Z355" s="26" t="s">
        <v>17</v>
      </c>
      <c r="AA355" s="26" t="s">
        <v>17</v>
      </c>
      <c r="AB355" s="27" t="s">
        <v>1128</v>
      </c>
      <c r="AC355" s="26" t="s">
        <v>17</v>
      </c>
      <c r="AD355" s="26" t="str">
        <f t="shared" si="31"/>
        <v>Pública clasificada</v>
      </c>
      <c r="AE355" s="26" t="e">
        <f t="shared" ca="1" si="27"/>
        <v>#NAME?</v>
      </c>
    </row>
    <row r="356" spans="8:31" ht="405" x14ac:dyDescent="0.25">
      <c r="H356" s="16" t="e">
        <f ca="1" xml:space="preserve"> _xll.EPMOlapMemberO("[CONTRATO].[PARENTH1].[C05282025]","","C05282025","","000;001")</f>
        <v>#NAME?</v>
      </c>
      <c r="I356" s="16" t="e">
        <f ca="1" xml:space="preserve"> _xll.EPMOlapMemberO("[AREA].[PARENTH1].[10000000091003]","","Ofic. Tecnologías de","","000;001")</f>
        <v>#NAME?</v>
      </c>
      <c r="J356" s="16" t="e">
        <f ca="1" xml:space="preserve"> _xll.EPMOlapMemberO("[RUBRO].[PARENTH1].[5145050001]","","EQUIPO DE COMPUTO GER. ADMINISTRATIVA","","000;001")</f>
        <v>#NAME?</v>
      </c>
      <c r="K356" s="17" t="s">
        <v>596</v>
      </c>
      <c r="L356" s="17" t="s">
        <v>47</v>
      </c>
      <c r="M356" s="17" t="s">
        <v>575</v>
      </c>
      <c r="N356" s="35" t="s">
        <v>597</v>
      </c>
      <c r="O356" s="43" t="s">
        <v>79</v>
      </c>
      <c r="P356" t="str">
        <f t="shared" si="28"/>
        <v>enero</v>
      </c>
      <c r="Q356" s="43" t="s">
        <v>15</v>
      </c>
      <c r="R356" s="51">
        <f t="shared" si="30"/>
        <v>12.133333333333333</v>
      </c>
      <c r="S356" s="17" t="s">
        <v>84</v>
      </c>
      <c r="T356" s="17" t="s">
        <v>11</v>
      </c>
      <c r="U356" s="18">
        <v>165866093</v>
      </c>
      <c r="V356" s="18">
        <v>165866093</v>
      </c>
      <c r="W356" s="18" t="s">
        <v>85</v>
      </c>
      <c r="X356" s="15" t="str">
        <f t="shared" si="29"/>
        <v>NO APLICA</v>
      </c>
      <c r="Y356" s="26" t="s">
        <v>1142</v>
      </c>
      <c r="Z356" s="26" t="s">
        <v>17</v>
      </c>
      <c r="AA356" s="26" t="s">
        <v>17</v>
      </c>
      <c r="AB356" s="27" t="s">
        <v>1128</v>
      </c>
      <c r="AC356" s="26" t="s">
        <v>17</v>
      </c>
      <c r="AD356" s="26" t="str">
        <f t="shared" si="31"/>
        <v>Pública clasificada</v>
      </c>
      <c r="AE356" s="26" t="e">
        <f t="shared" ca="1" si="27"/>
        <v>#NAME?</v>
      </c>
    </row>
    <row r="357" spans="8:31" ht="409.5" x14ac:dyDescent="0.25">
      <c r="H357" s="16" t="e">
        <f ca="1" xml:space="preserve"> _xll.EPMOlapMemberO("[CONTRATO].[PARENTH1].[C05292025]","","C05292025","","000;001")</f>
        <v>#NAME?</v>
      </c>
      <c r="I357" s="16" t="e">
        <f ca="1" xml:space="preserve"> _xll.EPMOlapMemberO("[AREA].[PARENTH1].[10000000091003]","","Ofic. Tecnologías de","","000;001")</f>
        <v>#NAME?</v>
      </c>
      <c r="J357" s="16" t="e">
        <f ca="1" xml:space="preserve"> _xll.EPMOlapMemberO("[RUBRO].[PARENTH1].[5160050000]","","EQUIPO DE COMPUTACION","","000;001")</f>
        <v>#NAME?</v>
      </c>
      <c r="K357" s="17" t="s">
        <v>598</v>
      </c>
      <c r="L357" s="17" t="s">
        <v>47</v>
      </c>
      <c r="M357" s="17" t="s">
        <v>76</v>
      </c>
      <c r="N357" s="35" t="s">
        <v>599</v>
      </c>
      <c r="O357" s="43" t="s">
        <v>79</v>
      </c>
      <c r="P357" t="str">
        <f t="shared" si="28"/>
        <v>enero</v>
      </c>
      <c r="Q357" s="43" t="s">
        <v>15</v>
      </c>
      <c r="R357" s="51">
        <f t="shared" si="30"/>
        <v>12.133333333333333</v>
      </c>
      <c r="S357" s="17" t="s">
        <v>84</v>
      </c>
      <c r="T357" s="17" t="s">
        <v>11</v>
      </c>
      <c r="U357" s="18">
        <v>1588800000</v>
      </c>
      <c r="V357" s="18">
        <v>1588800000</v>
      </c>
      <c r="W357" s="18" t="s">
        <v>85</v>
      </c>
      <c r="X357" s="15" t="str">
        <f t="shared" si="29"/>
        <v>NO APLICA</v>
      </c>
      <c r="Y357" s="26" t="s">
        <v>1142</v>
      </c>
      <c r="Z357" s="26" t="s">
        <v>17</v>
      </c>
      <c r="AA357" s="26" t="s">
        <v>17</v>
      </c>
      <c r="AB357" s="27" t="s">
        <v>1128</v>
      </c>
      <c r="AC357" s="26" t="s">
        <v>17</v>
      </c>
      <c r="AD357" s="26" t="str">
        <f t="shared" si="31"/>
        <v>Pública clasificada</v>
      </c>
      <c r="AE357" s="26" t="e">
        <f t="shared" ca="1" si="27"/>
        <v>#NAME?</v>
      </c>
    </row>
    <row r="358" spans="8:31" ht="409.5" x14ac:dyDescent="0.25">
      <c r="H358" s="16" t="e">
        <f ca="1" xml:space="preserve"> _xll.EPMOlapMemberO("[CONTRATO].[PARENTH1].[C05302025]","","C05302025","","000;001")</f>
        <v>#NAME?</v>
      </c>
      <c r="I358" s="16" t="e">
        <f ca="1" xml:space="preserve"> _xll.EPMOlapMemberO("[AREA].[PARENTH1].[10000000091003]","","Ofic. Tecnologías de","","000;001")</f>
        <v>#NAME?</v>
      </c>
      <c r="J358" s="16" t="e">
        <f ca="1" xml:space="preserve"> _xll.EPMOlapMemberO("[RUBRO].[PARENTH1].[5160050000]","","EQUIPO DE COMPUTACION","","000;001")</f>
        <v>#NAME?</v>
      </c>
      <c r="K358" s="17" t="s">
        <v>600</v>
      </c>
      <c r="L358" s="17" t="s">
        <v>47</v>
      </c>
      <c r="M358" s="17" t="s">
        <v>602</v>
      </c>
      <c r="N358" s="35" t="s">
        <v>601</v>
      </c>
      <c r="O358" s="43" t="s">
        <v>102</v>
      </c>
      <c r="P358" t="str">
        <f t="shared" si="28"/>
        <v>enero</v>
      </c>
      <c r="Q358" s="43" t="s">
        <v>603</v>
      </c>
      <c r="R358" s="51">
        <f t="shared" si="30"/>
        <v>24.3</v>
      </c>
      <c r="S358" s="17" t="s">
        <v>84</v>
      </c>
      <c r="T358" s="17" t="s">
        <v>11</v>
      </c>
      <c r="U358" s="18">
        <v>250000000</v>
      </c>
      <c r="V358" s="18">
        <v>250000000</v>
      </c>
      <c r="W358" s="18" t="s">
        <v>85</v>
      </c>
      <c r="X358" s="15" t="str">
        <f t="shared" si="29"/>
        <v>NO APLICA</v>
      </c>
      <c r="Y358" s="26" t="s">
        <v>1142</v>
      </c>
      <c r="Z358" s="26" t="s">
        <v>17</v>
      </c>
      <c r="AA358" s="26" t="s">
        <v>17</v>
      </c>
      <c r="AB358" s="27" t="s">
        <v>1128</v>
      </c>
      <c r="AC358" s="26" t="s">
        <v>17</v>
      </c>
      <c r="AD358" s="26" t="str">
        <f t="shared" si="31"/>
        <v>Pública clasificada</v>
      </c>
      <c r="AE358" s="26" t="e">
        <f t="shared" ca="1" si="27"/>
        <v>#NAME?</v>
      </c>
    </row>
    <row r="359" spans="8:31" ht="180" x14ac:dyDescent="0.25">
      <c r="H359" s="16" t="e">
        <f ca="1" xml:space="preserve"> _xll.EPMOlapMemberO("[CONTRATO].[PARENTH1].[C05312025]","","C05312025","","000;001")</f>
        <v>#NAME?</v>
      </c>
      <c r="I359" s="16" t="e">
        <f ca="1" xml:space="preserve"> _xll.EPMOlapMemberO("[AREA].[PARENTH1].[10000000091003]","","Ofic. Tecnologías de","","000;001")</f>
        <v>#NAME?</v>
      </c>
      <c r="J359" s="16" t="e">
        <f ca="1" xml:space="preserve"> _xll.EPMOlapMemberO("[RUBRO].[PARENTH1].[5160050000]","","EQUIPO DE COMPUTACION","","000;001")</f>
        <v>#NAME?</v>
      </c>
      <c r="K359" s="17" t="s">
        <v>604</v>
      </c>
      <c r="L359" s="17" t="s">
        <v>47</v>
      </c>
      <c r="M359" s="17" t="s">
        <v>76</v>
      </c>
      <c r="N359" s="35" t="s">
        <v>605</v>
      </c>
      <c r="O359" s="43" t="s">
        <v>79</v>
      </c>
      <c r="P359" t="str">
        <f t="shared" si="28"/>
        <v>enero</v>
      </c>
      <c r="Q359" s="43" t="s">
        <v>15</v>
      </c>
      <c r="R359" s="51">
        <f t="shared" si="30"/>
        <v>12.133333333333333</v>
      </c>
      <c r="S359" s="17" t="s">
        <v>84</v>
      </c>
      <c r="T359" s="17" t="s">
        <v>11</v>
      </c>
      <c r="U359" s="18">
        <v>468365565</v>
      </c>
      <c r="V359" s="18">
        <v>468365565</v>
      </c>
      <c r="W359" s="18" t="s">
        <v>85</v>
      </c>
      <c r="X359" s="15" t="str">
        <f t="shared" si="29"/>
        <v>NO APLICA</v>
      </c>
      <c r="Y359" s="26" t="s">
        <v>1142</v>
      </c>
      <c r="Z359" s="26" t="s">
        <v>17</v>
      </c>
      <c r="AA359" s="26" t="s">
        <v>17</v>
      </c>
      <c r="AB359" s="27" t="s">
        <v>1128</v>
      </c>
      <c r="AC359" s="26" t="s">
        <v>17</v>
      </c>
      <c r="AD359" s="26" t="str">
        <f t="shared" si="31"/>
        <v>Pública clasificada</v>
      </c>
      <c r="AE359" s="26" t="e">
        <f t="shared" ca="1" si="27"/>
        <v>#NAME?</v>
      </c>
    </row>
    <row r="360" spans="8:31" ht="150" x14ac:dyDescent="0.25">
      <c r="H360" s="16" t="e">
        <f ca="1" xml:space="preserve"> _xll.EPMOlapMemberO("[CONTRATO].[PARENTH1].[C05322025]","","C05322025","","000;001")</f>
        <v>#NAME?</v>
      </c>
      <c r="I360" s="16" t="e">
        <f ca="1" xml:space="preserve"> _xll.EPMOlapMemberO("[AREA].[PARENTH1].[10000000091003]","","Ofic. Tecnologías de","","000;001")</f>
        <v>#NAME?</v>
      </c>
      <c r="J360" s="16" t="e">
        <f ca="1" xml:space="preserve"> _xll.EPMOlapMemberO("[RUBRO].[PARENTH1].[5160050000]","","EQUIPO DE COMPUTACION","","000;001")</f>
        <v>#NAME?</v>
      </c>
      <c r="K360" s="17" t="s">
        <v>606</v>
      </c>
      <c r="L360" s="17" t="s">
        <v>47</v>
      </c>
      <c r="M360" s="17" t="s">
        <v>76</v>
      </c>
      <c r="N360" s="35" t="s">
        <v>607</v>
      </c>
      <c r="O360" s="43" t="s">
        <v>79</v>
      </c>
      <c r="P360" t="str">
        <f t="shared" si="28"/>
        <v>enero</v>
      </c>
      <c r="Q360" s="43" t="s">
        <v>15</v>
      </c>
      <c r="R360" s="51">
        <f t="shared" si="30"/>
        <v>12.133333333333333</v>
      </c>
      <c r="S360" s="17" t="s">
        <v>84</v>
      </c>
      <c r="T360" s="17" t="s">
        <v>11</v>
      </c>
      <c r="U360" s="18">
        <v>315510227</v>
      </c>
      <c r="V360" s="18">
        <v>315510227</v>
      </c>
      <c r="W360" s="18" t="s">
        <v>85</v>
      </c>
      <c r="X360" s="15" t="str">
        <f t="shared" si="29"/>
        <v>NO APLICA</v>
      </c>
      <c r="Y360" s="26" t="s">
        <v>1142</v>
      </c>
      <c r="Z360" s="26" t="s">
        <v>17</v>
      </c>
      <c r="AA360" s="26" t="s">
        <v>17</v>
      </c>
      <c r="AB360" s="27" t="s">
        <v>1128</v>
      </c>
      <c r="AC360" s="26" t="s">
        <v>17</v>
      </c>
      <c r="AD360" s="26" t="str">
        <f t="shared" si="31"/>
        <v>Pública clasificada</v>
      </c>
      <c r="AE360" s="26" t="e">
        <f t="shared" ca="1" si="27"/>
        <v>#NAME?</v>
      </c>
    </row>
    <row r="361" spans="8:31" ht="285" x14ac:dyDescent="0.25">
      <c r="H361" s="16" t="e">
        <f ca="1" xml:space="preserve"> _xll.EPMOlapMemberO("[CONTRATO].[PARENTH1].[C05332025]","","C05332025","","000;001")</f>
        <v>#NAME?</v>
      </c>
      <c r="I361" s="16" t="e">
        <f ca="1" xml:space="preserve"> _xll.EPMOlapMemberO("[AREA].[PARENTH1].[10000000091003]","","Ofic. Tecnologías de","","000;001")</f>
        <v>#NAME?</v>
      </c>
      <c r="J361" s="16" t="e">
        <f ca="1" xml:space="preserve"> _xll.EPMOlapMemberO("[RUBRO].[PARENTH1].[5145050001]","","EQUIPO DE COMPUTO GER. ADMINISTRATIVA","","000;001")</f>
        <v>#NAME?</v>
      </c>
      <c r="K361" s="17" t="s">
        <v>608</v>
      </c>
      <c r="L361" s="17" t="s">
        <v>47</v>
      </c>
      <c r="M361" s="17" t="s">
        <v>76</v>
      </c>
      <c r="N361" s="35" t="s">
        <v>609</v>
      </c>
      <c r="O361" s="43" t="s">
        <v>435</v>
      </c>
      <c r="P361" t="str">
        <f t="shared" si="28"/>
        <v>enero</v>
      </c>
      <c r="Q361" s="43" t="s">
        <v>15</v>
      </c>
      <c r="R361" s="51">
        <f t="shared" si="30"/>
        <v>6.1</v>
      </c>
      <c r="S361" s="17" t="s">
        <v>84</v>
      </c>
      <c r="T361" s="17" t="s">
        <v>11</v>
      </c>
      <c r="U361" s="18">
        <v>232296636</v>
      </c>
      <c r="V361" s="18">
        <v>232296636</v>
      </c>
      <c r="W361" s="18" t="s">
        <v>85</v>
      </c>
      <c r="X361" s="15" t="str">
        <f t="shared" si="29"/>
        <v>NO APLICA</v>
      </c>
      <c r="Y361" s="26" t="s">
        <v>1142</v>
      </c>
      <c r="Z361" s="26" t="s">
        <v>17</v>
      </c>
      <c r="AA361" s="26" t="s">
        <v>17</v>
      </c>
      <c r="AB361" s="27" t="s">
        <v>1128</v>
      </c>
      <c r="AC361" s="26" t="s">
        <v>17</v>
      </c>
      <c r="AD361" s="26" t="str">
        <f t="shared" si="31"/>
        <v>Pública clasificada</v>
      </c>
      <c r="AE361" s="26" t="e">
        <f t="shared" ca="1" si="27"/>
        <v>#NAME?</v>
      </c>
    </row>
    <row r="362" spans="8:31" ht="300" x14ac:dyDescent="0.25">
      <c r="H362" s="16" t="e">
        <f ca="1" xml:space="preserve"> _xll.EPMOlapMemberO("[CONTRATO].[PARENTH1].[C05342025]","","C05342025","","000;001")</f>
        <v>#NAME?</v>
      </c>
      <c r="I362" s="16" t="e">
        <f ca="1" xml:space="preserve"> _xll.EPMOlapMemberO("[AREA].[PARENTH1].[10000000091003]","","Ofic. Tecnologías de","","000;001")</f>
        <v>#NAME?</v>
      </c>
      <c r="J362" s="16" t="e">
        <f ca="1" xml:space="preserve"> _xll.EPMOlapMemberO("[RUBRO].[PARENTH1].[5160050000]","","EQUIPO DE COMPUTACION","","000;001")</f>
        <v>#NAME?</v>
      </c>
      <c r="K362" s="17" t="s">
        <v>611</v>
      </c>
      <c r="L362" s="17" t="s">
        <v>47</v>
      </c>
      <c r="M362" s="17" t="s">
        <v>613</v>
      </c>
      <c r="N362" s="35" t="s">
        <v>612</v>
      </c>
      <c r="O362" s="43" t="s">
        <v>79</v>
      </c>
      <c r="P362" t="str">
        <f t="shared" si="28"/>
        <v>enero</v>
      </c>
      <c r="Q362" s="43" t="s">
        <v>614</v>
      </c>
      <c r="R362" s="51">
        <f t="shared" si="30"/>
        <v>2.8666666666666667</v>
      </c>
      <c r="S362" s="17" t="s">
        <v>84</v>
      </c>
      <c r="T362" s="17" t="s">
        <v>11</v>
      </c>
      <c r="U362" s="18">
        <v>23404920</v>
      </c>
      <c r="V362" s="18">
        <v>23404920</v>
      </c>
      <c r="W362" s="18" t="s">
        <v>85</v>
      </c>
      <c r="X362" s="15" t="str">
        <f t="shared" si="29"/>
        <v>NO APLICA</v>
      </c>
      <c r="Y362" s="26" t="s">
        <v>1142</v>
      </c>
      <c r="Z362" s="26" t="s">
        <v>17</v>
      </c>
      <c r="AA362" s="26" t="s">
        <v>17</v>
      </c>
      <c r="AB362" s="27" t="s">
        <v>1128</v>
      </c>
      <c r="AC362" s="26" t="s">
        <v>17</v>
      </c>
      <c r="AD362" s="26" t="str">
        <f t="shared" si="31"/>
        <v>Pública clasificada</v>
      </c>
      <c r="AE362" s="26" t="e">
        <f t="shared" ca="1" si="27"/>
        <v>#NAME?</v>
      </c>
    </row>
    <row r="363" spans="8:31" ht="285" x14ac:dyDescent="0.25">
      <c r="H363" s="16" t="e">
        <f ca="1" xml:space="preserve"> _xll.EPMOlapMemberO("[CONTRATO].[PARENTH1].[C05362025]","","C05362025","","000;001")</f>
        <v>#NAME?</v>
      </c>
      <c r="I363" s="16" t="e">
        <f ca="1" xml:space="preserve"> _xll.EPMOlapMemberO("[AREA].[PARENTH1].[10000000091003]","","Ofic. Tecnologías de","","000;001")</f>
        <v>#NAME?</v>
      </c>
      <c r="J363" s="16" t="e">
        <f ca="1" xml:space="preserve"> _xll.EPMOlapMemberO("[RUBRO].[PARENTH1].[5160050000]","","EQUIPO DE COMPUTACION","","000;001")</f>
        <v>#NAME?</v>
      </c>
      <c r="K363" s="17" t="s">
        <v>615</v>
      </c>
      <c r="L363" s="17" t="s">
        <v>47</v>
      </c>
      <c r="M363" s="17" t="s">
        <v>613</v>
      </c>
      <c r="N363" s="35" t="s">
        <v>616</v>
      </c>
      <c r="O363" s="43" t="s">
        <v>141</v>
      </c>
      <c r="P363" t="str">
        <f t="shared" si="28"/>
        <v>enero</v>
      </c>
      <c r="Q363" s="43" t="s">
        <v>15</v>
      </c>
      <c r="R363" s="51">
        <f t="shared" si="30"/>
        <v>9.1333333333333329</v>
      </c>
      <c r="S363" s="17" t="s">
        <v>84</v>
      </c>
      <c r="T363" s="17" t="s">
        <v>11</v>
      </c>
      <c r="U363" s="18">
        <v>77434500</v>
      </c>
      <c r="V363" s="18">
        <v>77434500</v>
      </c>
      <c r="W363" s="18" t="s">
        <v>85</v>
      </c>
      <c r="X363" s="15" t="str">
        <f t="shared" si="29"/>
        <v>NO APLICA</v>
      </c>
      <c r="Y363" s="26" t="s">
        <v>1142</v>
      </c>
      <c r="Z363" s="26" t="s">
        <v>17</v>
      </c>
      <c r="AA363" s="26" t="s">
        <v>17</v>
      </c>
      <c r="AB363" s="27" t="s">
        <v>1128</v>
      </c>
      <c r="AC363" s="26" t="s">
        <v>17</v>
      </c>
      <c r="AD363" s="26" t="str">
        <f t="shared" si="31"/>
        <v>Pública clasificada</v>
      </c>
      <c r="AE363" s="26" t="e">
        <f t="shared" ca="1" si="27"/>
        <v>#NAME?</v>
      </c>
    </row>
    <row r="364" spans="8:31" ht="195" x14ac:dyDescent="0.25">
      <c r="H364" s="16" t="e">
        <f ca="1" xml:space="preserve"> _xll.EPMOlapMemberO("[CONTRATO].[PARENTH1].[C05372025]","","C05372025","","000;001")</f>
        <v>#NAME?</v>
      </c>
      <c r="I364" s="16" t="e">
        <f ca="1" xml:space="preserve"> _xll.EPMOlapMemberO("[AREA].[PARENTH1].[10000000091003]","","Ofic. Tecnologías de","","000;001")</f>
        <v>#NAME?</v>
      </c>
      <c r="J364" s="16" t="e">
        <f ca="1" xml:space="preserve"> _xll.EPMOlapMemberO("[RUBRO].[PARENTH1].[5160050000]","","EQUIPO DE COMPUTACION","","000;001")</f>
        <v>#NAME?</v>
      </c>
      <c r="K364" s="17" t="s">
        <v>617</v>
      </c>
      <c r="L364" s="17" t="s">
        <v>47</v>
      </c>
      <c r="M364" s="17" t="s">
        <v>613</v>
      </c>
      <c r="N364" s="35" t="s">
        <v>618</v>
      </c>
      <c r="O364" s="43" t="s">
        <v>619</v>
      </c>
      <c r="P364" t="str">
        <f t="shared" si="28"/>
        <v>enero</v>
      </c>
      <c r="Q364" s="43" t="s">
        <v>620</v>
      </c>
      <c r="R364" s="51">
        <f t="shared" si="30"/>
        <v>12.133333333333333</v>
      </c>
      <c r="S364" s="17" t="s">
        <v>84</v>
      </c>
      <c r="T364" s="17" t="s">
        <v>11</v>
      </c>
      <c r="U364" s="18">
        <v>43970500</v>
      </c>
      <c r="V364" s="18">
        <v>43970500</v>
      </c>
      <c r="W364" s="18" t="s">
        <v>85</v>
      </c>
      <c r="X364" s="15" t="str">
        <f t="shared" si="29"/>
        <v>NO APLICA</v>
      </c>
      <c r="Y364" s="26" t="s">
        <v>1142</v>
      </c>
      <c r="Z364" s="26" t="s">
        <v>17</v>
      </c>
      <c r="AA364" s="26" t="s">
        <v>17</v>
      </c>
      <c r="AB364" s="27" t="s">
        <v>1128</v>
      </c>
      <c r="AC364" s="26" t="s">
        <v>17</v>
      </c>
      <c r="AD364" s="26" t="str">
        <f t="shared" si="31"/>
        <v>Pública clasificada</v>
      </c>
      <c r="AE364" s="26" t="e">
        <f t="shared" ca="1" si="27"/>
        <v>#NAME?</v>
      </c>
    </row>
    <row r="365" spans="8:31" ht="240" x14ac:dyDescent="0.25">
      <c r="H365" s="16" t="e">
        <f ca="1" xml:space="preserve"> _xll.EPMOlapMemberO("[CONTRATO].[PARENTH1].[C05382025]","","C05382025","","000;001")</f>
        <v>#NAME?</v>
      </c>
      <c r="I365" s="16" t="e">
        <f ca="1" xml:space="preserve"> _xll.EPMOlapMemberO("[AREA].[PARENTH1].[10000000091003]","","Ofic. Tecnologías de","","000;001")</f>
        <v>#NAME?</v>
      </c>
      <c r="J365" s="16" t="e">
        <f ca="1" xml:space="preserve"> _xll.EPMOlapMemberO("[RUBRO].[PARENTH1].[5160050000]","","EQUIPO DE COMPUTACION","","000;001")</f>
        <v>#NAME?</v>
      </c>
      <c r="K365" s="17" t="s">
        <v>621</v>
      </c>
      <c r="L365" s="17" t="s">
        <v>47</v>
      </c>
      <c r="M365" s="17" t="s">
        <v>613</v>
      </c>
      <c r="N365" s="35" t="s">
        <v>622</v>
      </c>
      <c r="O365" s="43" t="s">
        <v>619</v>
      </c>
      <c r="P365" t="str">
        <f t="shared" si="28"/>
        <v>enero</v>
      </c>
      <c r="Q365" s="43" t="s">
        <v>620</v>
      </c>
      <c r="R365" s="51">
        <f t="shared" si="30"/>
        <v>12.133333333333333</v>
      </c>
      <c r="S365" s="17" t="s">
        <v>84</v>
      </c>
      <c r="T365" s="17" t="s">
        <v>11</v>
      </c>
      <c r="U365" s="18">
        <v>209674939</v>
      </c>
      <c r="V365" s="18">
        <v>209674939</v>
      </c>
      <c r="W365" s="18" t="s">
        <v>85</v>
      </c>
      <c r="X365" s="15" t="str">
        <f t="shared" si="29"/>
        <v>NO APLICA</v>
      </c>
      <c r="Y365" s="26" t="s">
        <v>1142</v>
      </c>
      <c r="Z365" s="26" t="s">
        <v>17</v>
      </c>
      <c r="AA365" s="26" t="s">
        <v>17</v>
      </c>
      <c r="AB365" s="27" t="s">
        <v>1128</v>
      </c>
      <c r="AC365" s="26" t="s">
        <v>17</v>
      </c>
      <c r="AD365" s="26" t="str">
        <f t="shared" si="31"/>
        <v>Pública clasificada</v>
      </c>
      <c r="AE365" s="26" t="e">
        <f t="shared" ca="1" si="27"/>
        <v>#NAME?</v>
      </c>
    </row>
    <row r="366" spans="8:31" ht="180" x14ac:dyDescent="0.25">
      <c r="H366" s="16" t="e">
        <f ca="1" xml:space="preserve"> _xll.EPMOlapMemberO("[CONTRATO].[PARENTH1].[C05392025]","","C05392025","","000;001")</f>
        <v>#NAME?</v>
      </c>
      <c r="I366" s="16" t="e">
        <f ca="1" xml:space="preserve"> _xll.EPMOlapMemberO("[AREA].[PARENTH1].[10000000091003]","","Ofic. Tecnologías de","","000;001")</f>
        <v>#NAME?</v>
      </c>
      <c r="J366" s="16" t="e">
        <f ca="1" xml:space="preserve"> _xll.EPMOlapMemberO("[RUBRO].[PARENTH1].[5145050001]","","EQUIPO DE COMPUTO GER. ADMINISTRATIVA","","000;001")</f>
        <v>#NAME?</v>
      </c>
      <c r="K366" s="17" t="s">
        <v>623</v>
      </c>
      <c r="L366" s="17" t="s">
        <v>47</v>
      </c>
      <c r="M366" s="17" t="s">
        <v>613</v>
      </c>
      <c r="N366" s="35" t="s">
        <v>624</v>
      </c>
      <c r="O366" s="43" t="s">
        <v>619</v>
      </c>
      <c r="P366" t="str">
        <f t="shared" si="28"/>
        <v>enero</v>
      </c>
      <c r="Q366" s="43" t="s">
        <v>620</v>
      </c>
      <c r="R366" s="51">
        <f t="shared" si="30"/>
        <v>12.133333333333333</v>
      </c>
      <c r="S366" s="17" t="s">
        <v>84</v>
      </c>
      <c r="T366" s="17" t="s">
        <v>11</v>
      </c>
      <c r="U366" s="18">
        <v>34748000</v>
      </c>
      <c r="V366" s="18">
        <v>34748000</v>
      </c>
      <c r="W366" s="18" t="s">
        <v>85</v>
      </c>
      <c r="X366" s="15" t="str">
        <f t="shared" si="29"/>
        <v>NO APLICA</v>
      </c>
      <c r="Y366" s="26" t="s">
        <v>1142</v>
      </c>
      <c r="Z366" s="26" t="s">
        <v>17</v>
      </c>
      <c r="AA366" s="26" t="s">
        <v>17</v>
      </c>
      <c r="AB366" s="27" t="s">
        <v>1128</v>
      </c>
      <c r="AC366" s="26" t="s">
        <v>17</v>
      </c>
      <c r="AD366" s="26" t="str">
        <f t="shared" si="31"/>
        <v>Pública clasificada</v>
      </c>
      <c r="AE366" s="26" t="e">
        <f t="shared" ca="1" si="27"/>
        <v>#NAME?</v>
      </c>
    </row>
    <row r="367" spans="8:31" ht="180" x14ac:dyDescent="0.25">
      <c r="H367" s="16" t="e">
        <f ca="1" xml:space="preserve"> _xll.EPMOlapMemberO("[CONTRATO].[PARENTH1].[C05402025]","","C05402025","","000;001")</f>
        <v>#NAME?</v>
      </c>
      <c r="I367" s="16" t="e">
        <f ca="1" xml:space="preserve"> _xll.EPMOlapMemberO("[AREA].[PARENTH1].[10000000091003]","","Ofic. Tecnologías de","","000;001")</f>
        <v>#NAME?</v>
      </c>
      <c r="J367" s="16" t="e">
        <f ca="1" xml:space="preserve"> _xll.EPMOlapMemberO("[RUBRO].[PARENTH1].[5160050000]","","EQUIPO DE COMPUTACION","","000;001")</f>
        <v>#NAME?</v>
      </c>
      <c r="K367" s="17" t="s">
        <v>625</v>
      </c>
      <c r="L367" s="17" t="s">
        <v>47</v>
      </c>
      <c r="M367" s="17" t="s">
        <v>76</v>
      </c>
      <c r="N367" s="35" t="s">
        <v>626</v>
      </c>
      <c r="O367" s="43" t="s">
        <v>79</v>
      </c>
      <c r="P367" t="str">
        <f t="shared" si="28"/>
        <v>enero</v>
      </c>
      <c r="Q367" s="43" t="s">
        <v>15</v>
      </c>
      <c r="R367" s="51">
        <f t="shared" si="30"/>
        <v>12.133333333333333</v>
      </c>
      <c r="S367" s="17" t="s">
        <v>84</v>
      </c>
      <c r="T367" s="17" t="s">
        <v>11</v>
      </c>
      <c r="U367" s="18">
        <v>70058329</v>
      </c>
      <c r="V367" s="18">
        <v>70058329</v>
      </c>
      <c r="W367" s="18" t="s">
        <v>85</v>
      </c>
      <c r="X367" s="15" t="str">
        <f t="shared" si="29"/>
        <v>NO APLICA</v>
      </c>
      <c r="Y367" s="26" t="s">
        <v>1142</v>
      </c>
      <c r="Z367" s="26" t="s">
        <v>17</v>
      </c>
      <c r="AA367" s="26" t="s">
        <v>17</v>
      </c>
      <c r="AB367" s="27" t="s">
        <v>1128</v>
      </c>
      <c r="AC367" s="26" t="s">
        <v>17</v>
      </c>
      <c r="AD367" s="26" t="str">
        <f t="shared" si="31"/>
        <v>Pública clasificada</v>
      </c>
      <c r="AE367" s="26" t="e">
        <f t="shared" ca="1" si="27"/>
        <v>#NAME?</v>
      </c>
    </row>
    <row r="368" spans="8:31" ht="165" x14ac:dyDescent="0.25">
      <c r="H368" s="16" t="e">
        <f ca="1" xml:space="preserve"> _xll.EPMOlapMemberO("[CONTRATO].[PARENTH1].[C05412025]","","C05412025","","000;001")</f>
        <v>#NAME?</v>
      </c>
      <c r="I368" s="16" t="e">
        <f ca="1" xml:space="preserve"> _xll.EPMOlapMemberO("[AREA].[PARENTH1].[10000000091003]","","Ofic. Tecnologías de","","000;001")</f>
        <v>#NAME?</v>
      </c>
      <c r="J368" s="16" t="e">
        <f ca="1" xml:space="preserve"> _xll.EPMOlapMemberO("[RUBRO].[PARENTH1].[5145050001]","","EQUIPO DE COMPUTO GER. ADMINISTRATIVA","","000;001")</f>
        <v>#NAME?</v>
      </c>
      <c r="K368" s="17" t="s">
        <v>627</v>
      </c>
      <c r="L368" s="17" t="s">
        <v>47</v>
      </c>
      <c r="M368" s="17" t="s">
        <v>76</v>
      </c>
      <c r="N368" s="35" t="s">
        <v>628</v>
      </c>
      <c r="O368" s="43" t="s">
        <v>79</v>
      </c>
      <c r="P368" t="str">
        <f t="shared" si="28"/>
        <v>enero</v>
      </c>
      <c r="Q368" s="43" t="s">
        <v>15</v>
      </c>
      <c r="R368" s="51">
        <f t="shared" si="30"/>
        <v>12.133333333333333</v>
      </c>
      <c r="S368" s="17" t="s">
        <v>84</v>
      </c>
      <c r="T368" s="17" t="s">
        <v>11</v>
      </c>
      <c r="U368" s="18">
        <v>150761671</v>
      </c>
      <c r="V368" s="18">
        <v>150761671</v>
      </c>
      <c r="W368" s="18" t="s">
        <v>85</v>
      </c>
      <c r="X368" s="15" t="str">
        <f t="shared" si="29"/>
        <v>NO APLICA</v>
      </c>
      <c r="Y368" s="26" t="s">
        <v>1142</v>
      </c>
      <c r="Z368" s="26" t="s">
        <v>17</v>
      </c>
      <c r="AA368" s="26" t="s">
        <v>17</v>
      </c>
      <c r="AB368" s="27" t="s">
        <v>1128</v>
      </c>
      <c r="AC368" s="26" t="s">
        <v>17</v>
      </c>
      <c r="AD368" s="26" t="str">
        <f t="shared" si="31"/>
        <v>Pública clasificada</v>
      </c>
      <c r="AE368" s="26" t="e">
        <f t="shared" ca="1" si="27"/>
        <v>#NAME?</v>
      </c>
    </row>
    <row r="369" spans="8:31" ht="210" x14ac:dyDescent="0.25">
      <c r="H369" s="16" t="e">
        <f ca="1" xml:space="preserve"> _xll.EPMOlapMemberO("[CONTRATO].[PARENTH1].[C05422025]","","C05422025","","000;001")</f>
        <v>#NAME?</v>
      </c>
      <c r="I369" s="16" t="e">
        <f ca="1" xml:space="preserve"> _xll.EPMOlapMemberO("[AREA].[PARENTH1].[10000000091003]","","Ofic. Tecnologías de","","000;001")</f>
        <v>#NAME?</v>
      </c>
      <c r="J369" s="16" t="e">
        <f ca="1" xml:space="preserve"> _xll.EPMOlapMemberO("[RUBRO].[PARENTH1].[5160050000]","","EQUIPO DE COMPUTACION","","000;001")</f>
        <v>#NAME?</v>
      </c>
      <c r="K369" s="17" t="s">
        <v>629</v>
      </c>
      <c r="L369" s="17" t="s">
        <v>47</v>
      </c>
      <c r="M369" s="17" t="s">
        <v>76</v>
      </c>
      <c r="N369" s="35" t="s">
        <v>630</v>
      </c>
      <c r="O369" s="43" t="s">
        <v>79</v>
      </c>
      <c r="P369" t="str">
        <f t="shared" si="28"/>
        <v>enero</v>
      </c>
      <c r="Q369" s="43" t="s">
        <v>15</v>
      </c>
      <c r="R369" s="51">
        <f t="shared" si="30"/>
        <v>12.133333333333333</v>
      </c>
      <c r="S369" s="17" t="s">
        <v>84</v>
      </c>
      <c r="T369" s="17" t="s">
        <v>11</v>
      </c>
      <c r="U369" s="18">
        <v>8922515</v>
      </c>
      <c r="V369" s="18">
        <v>8922515</v>
      </c>
      <c r="W369" s="18" t="s">
        <v>85</v>
      </c>
      <c r="X369" s="15" t="str">
        <f t="shared" si="29"/>
        <v>NO APLICA</v>
      </c>
      <c r="Y369" s="26" t="s">
        <v>1142</v>
      </c>
      <c r="Z369" s="26" t="s">
        <v>17</v>
      </c>
      <c r="AA369" s="26" t="s">
        <v>17</v>
      </c>
      <c r="AB369" s="27" t="s">
        <v>1128</v>
      </c>
      <c r="AC369" s="26" t="s">
        <v>17</v>
      </c>
      <c r="AD369" s="26" t="str">
        <f t="shared" si="31"/>
        <v>Pública clasificada</v>
      </c>
      <c r="AE369" s="26" t="e">
        <f t="shared" ca="1" si="27"/>
        <v>#NAME?</v>
      </c>
    </row>
    <row r="370" spans="8:31" ht="270" x14ac:dyDescent="0.25">
      <c r="H370" s="16" t="e">
        <f ca="1" xml:space="preserve"> _xll.EPMOlapMemberO("[CONTRATO].[PARENTH1].[C05432025]","","C05432025","","000;001")</f>
        <v>#NAME?</v>
      </c>
      <c r="I370" s="16" t="e">
        <f ca="1" xml:space="preserve"> _xll.EPMOlapMemberO("[AREA].[PARENTH1].[10000000091003]","","Ofic. Tecnologías de","","000;001")</f>
        <v>#NAME?</v>
      </c>
      <c r="J370" s="16" t="e">
        <f ca="1" xml:space="preserve"> _xll.EPMOlapMemberO("[RUBRO].[PARENTH1].[5160050000]","","EQUIPO DE COMPUTACION","","000;001")</f>
        <v>#NAME?</v>
      </c>
      <c r="K370" s="17" t="s">
        <v>631</v>
      </c>
      <c r="L370" s="17" t="s">
        <v>47</v>
      </c>
      <c r="M370" s="17" t="s">
        <v>76</v>
      </c>
      <c r="N370" s="35" t="s">
        <v>632</v>
      </c>
      <c r="O370" s="43" t="s">
        <v>79</v>
      </c>
      <c r="P370" t="str">
        <f t="shared" si="28"/>
        <v>enero</v>
      </c>
      <c r="Q370" s="43" t="s">
        <v>91</v>
      </c>
      <c r="R370" s="51">
        <f t="shared" si="30"/>
        <v>6</v>
      </c>
      <c r="S370" s="17" t="s">
        <v>84</v>
      </c>
      <c r="T370" s="17" t="s">
        <v>11</v>
      </c>
      <c r="U370" s="18">
        <v>859311673</v>
      </c>
      <c r="V370" s="18">
        <v>859311673</v>
      </c>
      <c r="W370" s="18" t="s">
        <v>85</v>
      </c>
      <c r="X370" s="15" t="str">
        <f t="shared" si="29"/>
        <v>NO APLICA</v>
      </c>
      <c r="Y370" s="26" t="s">
        <v>1142</v>
      </c>
      <c r="Z370" s="26" t="s">
        <v>17</v>
      </c>
      <c r="AA370" s="26" t="s">
        <v>17</v>
      </c>
      <c r="AB370" s="27" t="s">
        <v>1128</v>
      </c>
      <c r="AC370" s="26" t="s">
        <v>17</v>
      </c>
      <c r="AD370" s="26" t="str">
        <f t="shared" si="31"/>
        <v>Pública clasificada</v>
      </c>
      <c r="AE370" s="26" t="e">
        <f t="shared" ca="1" si="27"/>
        <v>#NAME?</v>
      </c>
    </row>
    <row r="371" spans="8:31" ht="409.5" x14ac:dyDescent="0.25">
      <c r="H371" s="16" t="e">
        <f ca="1" xml:space="preserve"> _xll.EPMOlapMemberO("[CONTRATO].[PARENTH1].[C05442025]","","C05442025","","000;001")</f>
        <v>#NAME?</v>
      </c>
      <c r="I371" s="16" t="e">
        <f ca="1" xml:space="preserve"> _xll.EPMOlapMemberO("[AREA].[PARENTH1].[10000000091003]","","Ofic. Tecnologías de","","000;001")</f>
        <v>#NAME?</v>
      </c>
      <c r="J371" s="16" t="e">
        <f ca="1" xml:space="preserve"> _xll.EPMOlapMemberO("[RUBRO].[PARENTH1].[5160050000]","","EQUIPO DE COMPUTACION","","000;001")</f>
        <v>#NAME?</v>
      </c>
      <c r="K371" s="17" t="s">
        <v>633</v>
      </c>
      <c r="L371" s="17" t="s">
        <v>47</v>
      </c>
      <c r="M371" s="17" t="s">
        <v>635</v>
      </c>
      <c r="N371" s="35" t="s">
        <v>634</v>
      </c>
      <c r="O371" s="43" t="s">
        <v>79</v>
      </c>
      <c r="P371" t="str">
        <f t="shared" si="28"/>
        <v>enero</v>
      </c>
      <c r="Q371" s="43" t="s">
        <v>15</v>
      </c>
      <c r="R371" s="51">
        <f t="shared" si="30"/>
        <v>12.133333333333333</v>
      </c>
      <c r="S371" s="17" t="s">
        <v>84</v>
      </c>
      <c r="T371" s="17" t="s">
        <v>11</v>
      </c>
      <c r="U371" s="18">
        <v>202039764</v>
      </c>
      <c r="V371" s="18">
        <v>202039764</v>
      </c>
      <c r="W371" s="18" t="s">
        <v>85</v>
      </c>
      <c r="X371" s="15" t="str">
        <f t="shared" si="29"/>
        <v>NO APLICA</v>
      </c>
      <c r="Y371" s="26" t="s">
        <v>1142</v>
      </c>
      <c r="Z371" s="26" t="s">
        <v>17</v>
      </c>
      <c r="AA371" s="26" t="s">
        <v>17</v>
      </c>
      <c r="AB371" s="27" t="s">
        <v>1128</v>
      </c>
      <c r="AC371" s="26" t="s">
        <v>17</v>
      </c>
      <c r="AD371" s="26" t="str">
        <f t="shared" si="31"/>
        <v>Pública clasificada</v>
      </c>
      <c r="AE371" s="26" t="e">
        <f t="shared" ca="1" si="27"/>
        <v>#NAME?</v>
      </c>
    </row>
    <row r="372" spans="8:31" ht="330" x14ac:dyDescent="0.25">
      <c r="H372" s="16" t="e">
        <f ca="1" xml:space="preserve"> _xll.EPMOlapMemberO("[CONTRATO].[PARENTH1].[C05452025]","","C05452025","","000;001")</f>
        <v>#NAME?</v>
      </c>
      <c r="I372" s="16" t="e">
        <f ca="1" xml:space="preserve"> _xll.EPMOlapMemberO("[AREA].[PARENTH1].[10000000091003]","","Ofic. Tecnologías de","","000;001")</f>
        <v>#NAME?</v>
      </c>
      <c r="J372" s="16" t="e">
        <f ca="1" xml:space="preserve"> _xll.EPMOlapMemberO("[RUBRO].[PARENTH1].[5160050000]","","EQUIPO DE COMPUTACION","","000;001")</f>
        <v>#NAME?</v>
      </c>
      <c r="K372" s="17" t="s">
        <v>636</v>
      </c>
      <c r="L372" s="17" t="s">
        <v>47</v>
      </c>
      <c r="M372" s="17" t="s">
        <v>638</v>
      </c>
      <c r="N372" s="35" t="s">
        <v>637</v>
      </c>
      <c r="O372" s="43" t="s">
        <v>79</v>
      </c>
      <c r="P372" t="str">
        <f t="shared" si="28"/>
        <v>enero</v>
      </c>
      <c r="Q372" s="43" t="s">
        <v>15</v>
      </c>
      <c r="R372" s="51">
        <f t="shared" si="30"/>
        <v>12.133333333333333</v>
      </c>
      <c r="S372" s="17" t="s">
        <v>84</v>
      </c>
      <c r="T372" s="17" t="s">
        <v>11</v>
      </c>
      <c r="U372" s="18">
        <v>128600000</v>
      </c>
      <c r="V372" s="18">
        <v>128600000</v>
      </c>
      <c r="W372" s="18" t="s">
        <v>85</v>
      </c>
      <c r="X372" s="15" t="str">
        <f t="shared" si="29"/>
        <v>NO APLICA</v>
      </c>
      <c r="Y372" s="26" t="s">
        <v>1142</v>
      </c>
      <c r="Z372" s="26" t="s">
        <v>17</v>
      </c>
      <c r="AA372" s="26" t="s">
        <v>17</v>
      </c>
      <c r="AB372" s="27" t="s">
        <v>1128</v>
      </c>
      <c r="AC372" s="26" t="s">
        <v>17</v>
      </c>
      <c r="AD372" s="26" t="str">
        <f t="shared" si="31"/>
        <v>Pública clasificada</v>
      </c>
      <c r="AE372" s="26" t="e">
        <f t="shared" ca="1" si="27"/>
        <v>#NAME?</v>
      </c>
    </row>
    <row r="373" spans="8:31" ht="409.5" x14ac:dyDescent="0.25">
      <c r="H373" s="16" t="e">
        <f ca="1" xml:space="preserve"> _xll.EPMOlapMemberO("[CONTRATO].[PARENTH1].[C05462025]","","C05462025","","000;001")</f>
        <v>#NAME?</v>
      </c>
      <c r="I373" s="16" t="e">
        <f ca="1" xml:space="preserve"> _xll.EPMOlapMemberO("[AREA].[PARENTH1].[10000000091003]","","Ofic. Tecnologías de","","000;001")</f>
        <v>#NAME?</v>
      </c>
      <c r="J373" s="16" t="e">
        <f ca="1" xml:space="preserve"> _xll.EPMOlapMemberO("[RUBRO].[PARENTH1].[5160050000]","","EQUIPO DE COMPUTACION","","000;001")</f>
        <v>#NAME?</v>
      </c>
      <c r="K373" s="17" t="s">
        <v>639</v>
      </c>
      <c r="L373" s="17" t="s">
        <v>47</v>
      </c>
      <c r="M373" s="17" t="s">
        <v>89</v>
      </c>
      <c r="N373" s="35" t="s">
        <v>640</v>
      </c>
      <c r="O373" s="43" t="s">
        <v>469</v>
      </c>
      <c r="P373" t="str">
        <f t="shared" si="28"/>
        <v>enero</v>
      </c>
      <c r="Q373" s="43" t="s">
        <v>15</v>
      </c>
      <c r="R373" s="51">
        <f t="shared" si="30"/>
        <v>3.0333333333333332</v>
      </c>
      <c r="S373" s="17" t="s">
        <v>84</v>
      </c>
      <c r="T373" s="17" t="s">
        <v>11</v>
      </c>
      <c r="U373" s="18">
        <v>48600000</v>
      </c>
      <c r="V373" s="18">
        <v>48600000</v>
      </c>
      <c r="W373" s="18" t="s">
        <v>85</v>
      </c>
      <c r="X373" s="15" t="str">
        <f t="shared" si="29"/>
        <v>NO APLICA</v>
      </c>
      <c r="Y373" s="26" t="s">
        <v>1142</v>
      </c>
      <c r="Z373" s="26" t="s">
        <v>17</v>
      </c>
      <c r="AA373" s="26" t="s">
        <v>17</v>
      </c>
      <c r="AB373" s="27" t="s">
        <v>1128</v>
      </c>
      <c r="AC373" s="26" t="s">
        <v>17</v>
      </c>
      <c r="AD373" s="26" t="str">
        <f t="shared" si="31"/>
        <v>Pública clasificada</v>
      </c>
      <c r="AE373" s="26" t="e">
        <f t="shared" ca="1" si="27"/>
        <v>#NAME?</v>
      </c>
    </row>
    <row r="374" spans="8:31" ht="240" x14ac:dyDescent="0.25">
      <c r="H374" s="16" t="e">
        <f ca="1" xml:space="preserve"> _xll.EPMOlapMemberO("[CONTRATO].[PARENTH1].[C05472025]","","C05472025","","000;001")</f>
        <v>#NAME?</v>
      </c>
      <c r="I374" s="16" t="e">
        <f ca="1" xml:space="preserve"> _xll.EPMOlapMemberO("[AREA].[PARENTH1].[10000000091003]","","Ofic. Tecnologías de","","000;001")</f>
        <v>#NAME?</v>
      </c>
      <c r="J374" s="16" t="e">
        <f ca="1" xml:space="preserve"> _xll.EPMOlapMemberO("[RUBRO].[PARENTH1].[5160050000]","","EQUIPO DE COMPUTACION","","000;001")</f>
        <v>#NAME?</v>
      </c>
      <c r="K374" s="17" t="s">
        <v>641</v>
      </c>
      <c r="L374" s="17" t="s">
        <v>47</v>
      </c>
      <c r="M374" s="17" t="s">
        <v>89</v>
      </c>
      <c r="N374" s="35" t="s">
        <v>642</v>
      </c>
      <c r="O374" s="43" t="s">
        <v>469</v>
      </c>
      <c r="P374" t="str">
        <f t="shared" si="28"/>
        <v>enero</v>
      </c>
      <c r="Q374" s="43" t="s">
        <v>15</v>
      </c>
      <c r="R374" s="51">
        <f t="shared" si="30"/>
        <v>3.0333333333333332</v>
      </c>
      <c r="S374" s="17" t="s">
        <v>84</v>
      </c>
      <c r="T374" s="17" t="s">
        <v>11</v>
      </c>
      <c r="U374" s="18">
        <v>2700000</v>
      </c>
      <c r="V374" s="18">
        <v>2700000</v>
      </c>
      <c r="W374" s="18" t="s">
        <v>85</v>
      </c>
      <c r="X374" s="15" t="str">
        <f t="shared" si="29"/>
        <v>NO APLICA</v>
      </c>
      <c r="Y374" s="26" t="s">
        <v>1142</v>
      </c>
      <c r="Z374" s="26" t="s">
        <v>17</v>
      </c>
      <c r="AA374" s="26" t="s">
        <v>17</v>
      </c>
      <c r="AB374" s="27" t="s">
        <v>1128</v>
      </c>
      <c r="AC374" s="26" t="s">
        <v>17</v>
      </c>
      <c r="AD374" s="26" t="str">
        <f t="shared" si="31"/>
        <v>Pública clasificada</v>
      </c>
      <c r="AE374" s="26" t="e">
        <f t="shared" ca="1" si="27"/>
        <v>#NAME?</v>
      </c>
    </row>
    <row r="375" spans="8:31" ht="270" x14ac:dyDescent="0.25">
      <c r="H375" s="16" t="e">
        <f ca="1" xml:space="preserve"> _xll.EPMOlapMemberO("[CONTRATO].[PARENTH1].[C05482025]","","C05482025","","000;001")</f>
        <v>#NAME?</v>
      </c>
      <c r="I375" s="16" t="e">
        <f ca="1" xml:space="preserve"> _xll.EPMOlapMemberO("[AREA].[PARENTH1].[10000000091003]","","Ofic. Tecnologías de","","000;001")</f>
        <v>#NAME?</v>
      </c>
      <c r="J375" s="16" t="e">
        <f ca="1" xml:space="preserve"> _xll.EPMOlapMemberO("[RUBRO].[PARENTH1].[5145050001]","","EQUIPO DE COMPUTO GER. ADMINISTRATIVA","","000;001")</f>
        <v>#NAME?</v>
      </c>
      <c r="K375" s="17" t="s">
        <v>643</v>
      </c>
      <c r="L375" s="17" t="s">
        <v>47</v>
      </c>
      <c r="M375" s="17" t="s">
        <v>645</v>
      </c>
      <c r="N375" s="35" t="s">
        <v>644</v>
      </c>
      <c r="O375" s="43" t="s">
        <v>646</v>
      </c>
      <c r="P375" t="str">
        <f t="shared" si="28"/>
        <v>enero</v>
      </c>
      <c r="Q375" s="43" t="s">
        <v>647</v>
      </c>
      <c r="R375" s="51">
        <f t="shared" si="30"/>
        <v>12.2</v>
      </c>
      <c r="S375" s="17" t="s">
        <v>84</v>
      </c>
      <c r="T375" s="17" t="s">
        <v>11</v>
      </c>
      <c r="U375" s="18">
        <v>528011891</v>
      </c>
      <c r="V375" s="18">
        <v>528011891</v>
      </c>
      <c r="W375" s="18" t="s">
        <v>85</v>
      </c>
      <c r="X375" s="15" t="str">
        <f t="shared" si="29"/>
        <v>NO APLICA</v>
      </c>
      <c r="Y375" s="26" t="s">
        <v>1142</v>
      </c>
      <c r="Z375" s="26" t="s">
        <v>17</v>
      </c>
      <c r="AA375" s="26" t="s">
        <v>17</v>
      </c>
      <c r="AB375" s="27" t="s">
        <v>1128</v>
      </c>
      <c r="AC375" s="26" t="s">
        <v>17</v>
      </c>
      <c r="AD375" s="26" t="str">
        <f t="shared" si="31"/>
        <v>Pública clasificada</v>
      </c>
      <c r="AE375" s="26" t="e">
        <f t="shared" ca="1" si="27"/>
        <v>#NAME?</v>
      </c>
    </row>
    <row r="376" spans="8:31" ht="409.5" x14ac:dyDescent="0.25">
      <c r="H376" s="16" t="e">
        <f ca="1" xml:space="preserve"> _xll.EPMOlapMemberO("[CONTRATO].[PARENTH1].[C05492025]","","C05492025","","000;001")</f>
        <v>#NAME?</v>
      </c>
      <c r="I376" s="16" t="e">
        <f ca="1" xml:space="preserve"> _xll.EPMOlapMemberO("[AREA].[PARENTH1].[10000000091003]","","Ofic. Tecnologías de","","000;001")</f>
        <v>#NAME?</v>
      </c>
      <c r="J376" s="16" t="e">
        <f ca="1" xml:space="preserve"> _xll.EPMOlapMemberO("[RUBRO].[PARENTH1].[5145050001]","","EQUIPO DE COMPUTO GER. ADMINISTRATIVA","","000;001")</f>
        <v>#NAME?</v>
      </c>
      <c r="K376" s="17" t="s">
        <v>648</v>
      </c>
      <c r="L376" s="17" t="s">
        <v>47</v>
      </c>
      <c r="M376" s="17" t="s">
        <v>82</v>
      </c>
      <c r="N376" s="35" t="s">
        <v>649</v>
      </c>
      <c r="O376" s="43" t="s">
        <v>79</v>
      </c>
      <c r="P376" t="str">
        <f t="shared" si="28"/>
        <v>enero</v>
      </c>
      <c r="Q376" s="43" t="s">
        <v>15</v>
      </c>
      <c r="R376" s="51">
        <f t="shared" si="30"/>
        <v>12.133333333333333</v>
      </c>
      <c r="S376" s="17" t="s">
        <v>84</v>
      </c>
      <c r="T376" s="17" t="s">
        <v>11</v>
      </c>
      <c r="U376" s="18">
        <v>153224836</v>
      </c>
      <c r="V376" s="18">
        <v>153224836</v>
      </c>
      <c r="W376" s="18" t="s">
        <v>85</v>
      </c>
      <c r="X376" s="15" t="str">
        <f t="shared" si="29"/>
        <v>NO APLICA</v>
      </c>
      <c r="Y376" s="26" t="s">
        <v>1142</v>
      </c>
      <c r="Z376" s="26" t="s">
        <v>17</v>
      </c>
      <c r="AA376" s="26" t="s">
        <v>17</v>
      </c>
      <c r="AB376" s="27" t="s">
        <v>1128</v>
      </c>
      <c r="AC376" s="26" t="s">
        <v>17</v>
      </c>
      <c r="AD376" s="26" t="str">
        <f t="shared" si="31"/>
        <v>Pública clasificada</v>
      </c>
      <c r="AE376" s="26" t="e">
        <f t="shared" ca="1" si="27"/>
        <v>#NAME?</v>
      </c>
    </row>
    <row r="377" spans="8:31" ht="409.5" x14ac:dyDescent="0.25">
      <c r="H377" s="16" t="e">
        <f ca="1" xml:space="preserve"> _xll.EPMOlapMemberO("[CONTRATO].[PARENTH1].[C05512025]","","C05512025","","000;001")</f>
        <v>#NAME?</v>
      </c>
      <c r="I377" s="16" t="e">
        <f ca="1" xml:space="preserve"> _xll.EPMOlapMemberO("[AREA].[PARENTH1].[10000000091003]","","Ofic. Tecnologías de","","000;001")</f>
        <v>#NAME?</v>
      </c>
      <c r="J377" s="16" t="e">
        <f ca="1" xml:space="preserve"> _xll.EPMOlapMemberO("[RUBRO].[PARENTH1].[5160050000]","","EQUIPO DE COMPUTACION","","000;001")</f>
        <v>#NAME?</v>
      </c>
      <c r="K377" s="17" t="s">
        <v>650</v>
      </c>
      <c r="L377" s="17" t="s">
        <v>47</v>
      </c>
      <c r="M377" s="17" t="s">
        <v>652</v>
      </c>
      <c r="N377" s="35" t="s">
        <v>651</v>
      </c>
      <c r="O377" s="43" t="s">
        <v>544</v>
      </c>
      <c r="P377" t="str">
        <f t="shared" si="28"/>
        <v>enero</v>
      </c>
      <c r="Q377" s="43" t="s">
        <v>15</v>
      </c>
      <c r="R377" s="51">
        <f t="shared" si="30"/>
        <v>4.0333333333333332</v>
      </c>
      <c r="S377" s="17" t="s">
        <v>84</v>
      </c>
      <c r="T377" s="17" t="s">
        <v>11</v>
      </c>
      <c r="U377" s="18">
        <v>180111711</v>
      </c>
      <c r="V377" s="18">
        <v>180111711</v>
      </c>
      <c r="W377" s="18" t="s">
        <v>85</v>
      </c>
      <c r="X377" s="15" t="str">
        <f t="shared" si="29"/>
        <v>NO APLICA</v>
      </c>
      <c r="Y377" s="26" t="s">
        <v>1142</v>
      </c>
      <c r="Z377" s="26" t="s">
        <v>17</v>
      </c>
      <c r="AA377" s="26" t="s">
        <v>17</v>
      </c>
      <c r="AB377" s="27" t="s">
        <v>1128</v>
      </c>
      <c r="AC377" s="26" t="s">
        <v>17</v>
      </c>
      <c r="AD377" s="26" t="str">
        <f t="shared" si="31"/>
        <v>Pública clasificada</v>
      </c>
      <c r="AE377" s="26" t="e">
        <f t="shared" ca="1" si="27"/>
        <v>#NAME?</v>
      </c>
    </row>
    <row r="378" spans="8:31" ht="255" x14ac:dyDescent="0.25">
      <c r="H378" s="16" t="e">
        <f ca="1" xml:space="preserve"> _xll.EPMOlapMemberO("[CONTRATO].[PARENTH1].[C05522025]","","C05522025","","000;001")</f>
        <v>#NAME?</v>
      </c>
      <c r="I378" s="16" t="e">
        <f ca="1" xml:space="preserve"> _xll.EPMOlapMemberO("[AREA].[PARENTH1].[10000000091003]","","Ofic. Tecnologías de","","000;001")</f>
        <v>#NAME?</v>
      </c>
      <c r="J378" s="16" t="e">
        <f ca="1" xml:space="preserve"> _xll.EPMOlapMemberO("[RUBRO].[PARENTH1].[5164200001]","","N-PROCESAMIENTO ELECT DE DATOS - ARL","","000;001")</f>
        <v>#NAME?</v>
      </c>
      <c r="K378" s="17" t="s">
        <v>655</v>
      </c>
      <c r="L378" s="17" t="s">
        <v>47</v>
      </c>
      <c r="M378" s="17" t="s">
        <v>76</v>
      </c>
      <c r="N378" s="35" t="s">
        <v>656</v>
      </c>
      <c r="O378" s="43" t="s">
        <v>657</v>
      </c>
      <c r="P378" t="str">
        <f t="shared" si="28"/>
        <v>enero</v>
      </c>
      <c r="Q378" s="43" t="s">
        <v>15</v>
      </c>
      <c r="R378" s="51">
        <f t="shared" si="30"/>
        <v>7.666666666666667</v>
      </c>
      <c r="S378" s="17" t="s">
        <v>84</v>
      </c>
      <c r="T378" s="17" t="s">
        <v>11</v>
      </c>
      <c r="U378" s="18">
        <v>208890000</v>
      </c>
      <c r="V378" s="18">
        <v>208890000</v>
      </c>
      <c r="W378" s="18" t="s">
        <v>85</v>
      </c>
      <c r="X378" s="15" t="str">
        <f t="shared" si="29"/>
        <v>NO APLICA</v>
      </c>
      <c r="Y378" s="26" t="s">
        <v>1142</v>
      </c>
      <c r="Z378" s="26" t="s">
        <v>17</v>
      </c>
      <c r="AA378" s="26" t="s">
        <v>17</v>
      </c>
      <c r="AB378" s="27" t="s">
        <v>1128</v>
      </c>
      <c r="AC378" s="26" t="s">
        <v>17</v>
      </c>
      <c r="AD378" s="26" t="str">
        <f t="shared" si="31"/>
        <v>Pública clasificada</v>
      </c>
      <c r="AE378" s="26" t="e">
        <f t="shared" ca="1" si="27"/>
        <v>#NAME?</v>
      </c>
    </row>
    <row r="379" spans="8:31" ht="409.5" x14ac:dyDescent="0.25">
      <c r="H379" s="16" t="e">
        <f ca="1" xml:space="preserve"> _xll.EPMOlapMemberO("[CONTRATO].[PARENTH1].[C05542025]","","C05542025","","000;001")</f>
        <v>#NAME?</v>
      </c>
      <c r="I379" s="16" t="e">
        <f ca="1" xml:space="preserve"> _xll.EPMOlapMemberO("[AREA].[PARENTH1].[10000000091003]","","Ofic. Tecnologías de","","000;001")</f>
        <v>#NAME?</v>
      </c>
      <c r="J379" s="16" t="e">
        <f ca="1" xml:space="preserve"> _xll.EPMOlapMemberO("[RUBRO].[PARENTH1].[5145050001]","","EQUIPO DE COMPUTO GER. ADMINISTRATIVA","","000;001")</f>
        <v>#NAME?</v>
      </c>
      <c r="K379" s="17" t="s">
        <v>658</v>
      </c>
      <c r="L379" s="17" t="s">
        <v>47</v>
      </c>
      <c r="M379" s="17" t="s">
        <v>660</v>
      </c>
      <c r="N379" s="35" t="s">
        <v>659</v>
      </c>
      <c r="O379" s="43" t="s">
        <v>446</v>
      </c>
      <c r="P379" t="str">
        <f t="shared" si="28"/>
        <v>enero</v>
      </c>
      <c r="Q379" s="43" t="s">
        <v>15</v>
      </c>
      <c r="R379" s="51">
        <f t="shared" si="30"/>
        <v>11.1</v>
      </c>
      <c r="S379" s="17" t="s">
        <v>84</v>
      </c>
      <c r="T379" s="17" t="s">
        <v>11</v>
      </c>
      <c r="U379" s="18">
        <v>23000000</v>
      </c>
      <c r="V379" s="18">
        <v>23000000</v>
      </c>
      <c r="W379" s="18" t="s">
        <v>85</v>
      </c>
      <c r="X379" s="15" t="str">
        <f t="shared" si="29"/>
        <v>NO APLICA</v>
      </c>
      <c r="Y379" s="26" t="s">
        <v>1142</v>
      </c>
      <c r="Z379" s="26" t="s">
        <v>17</v>
      </c>
      <c r="AA379" s="26" t="s">
        <v>17</v>
      </c>
      <c r="AB379" s="27" t="s">
        <v>1128</v>
      </c>
      <c r="AC379" s="26" t="s">
        <v>17</v>
      </c>
      <c r="AD379" s="26" t="str">
        <f t="shared" si="31"/>
        <v>Pública clasificada</v>
      </c>
      <c r="AE379" s="26" t="e">
        <f t="shared" ca="1" si="27"/>
        <v>#NAME?</v>
      </c>
    </row>
    <row r="380" spans="8:31" ht="330" x14ac:dyDescent="0.25">
      <c r="H380" s="16" t="e">
        <f ca="1" xml:space="preserve"> _xll.EPMOlapMemberO("[CONTRATO].[PARENTH1].[C05552025]","","C05552025","","000;001")</f>
        <v>#NAME?</v>
      </c>
      <c r="I380" s="16" t="e">
        <f ca="1" xml:space="preserve"> _xll.EPMOlapMemberO("[AREA].[PARENTH1].[10000000091003]","","Ofic. Tecnologías de","","000;001")</f>
        <v>#NAME?</v>
      </c>
      <c r="J380" s="16" t="e">
        <f ca="1" xml:space="preserve"> _xll.EPMOlapMemberO("[RUBRO].[PARENTH1].[5130200000]","","AVALUOS","","000;001")</f>
        <v>#NAME?</v>
      </c>
      <c r="K380" s="17" t="s">
        <v>661</v>
      </c>
      <c r="L380" s="17" t="s">
        <v>47</v>
      </c>
      <c r="M380" s="17" t="s">
        <v>663</v>
      </c>
      <c r="N380" s="35" t="s">
        <v>662</v>
      </c>
      <c r="O380" s="43" t="s">
        <v>435</v>
      </c>
      <c r="P380" t="str">
        <f t="shared" si="28"/>
        <v>enero</v>
      </c>
      <c r="Q380" s="43" t="s">
        <v>664</v>
      </c>
      <c r="R380" s="51">
        <f t="shared" si="30"/>
        <v>12.133333333333333</v>
      </c>
      <c r="S380" s="17" t="s">
        <v>84</v>
      </c>
      <c r="T380" s="17" t="s">
        <v>11</v>
      </c>
      <c r="U380" s="18">
        <v>4270636806</v>
      </c>
      <c r="V380" s="18">
        <v>4270636806</v>
      </c>
      <c r="W380" s="18" t="s">
        <v>85</v>
      </c>
      <c r="X380" s="15" t="str">
        <f t="shared" si="29"/>
        <v>NO APLICA</v>
      </c>
      <c r="Y380" s="26" t="s">
        <v>1142</v>
      </c>
      <c r="Z380" s="26" t="s">
        <v>17</v>
      </c>
      <c r="AA380" s="26" t="s">
        <v>17</v>
      </c>
      <c r="AB380" s="27" t="s">
        <v>1128</v>
      </c>
      <c r="AC380" s="26" t="s">
        <v>17</v>
      </c>
      <c r="AD380" s="26" t="str">
        <f t="shared" si="31"/>
        <v>Pública clasificada</v>
      </c>
      <c r="AE380" s="26" t="e">
        <f t="shared" ca="1" si="27"/>
        <v>#NAME?</v>
      </c>
    </row>
    <row r="381" spans="8:31" ht="409.5" x14ac:dyDescent="0.25">
      <c r="H381" s="16" t="e">
        <f ca="1" xml:space="preserve"> _xll.EPMOlapMemberO("[CONTRATO].[PARENTH1].[C05562025]","","C05562025","","000;001")</f>
        <v>#NAME?</v>
      </c>
      <c r="I381" s="16" t="e">
        <f ca="1" xml:space="preserve"> _xll.EPMOlapMemberO("[AREA].[PARENTH1].[10000000091003]","","Ofic. Tecnologías de","","000;001")</f>
        <v>#NAME?</v>
      </c>
      <c r="J381" s="16" t="e">
        <f ca="1" xml:space="preserve"> _xll.EPMOlapMemberO("[RUBRO].[PARENTH1].[5160050000]","","EQUIPO DE COMPUTACION","","000;001")</f>
        <v>#NAME?</v>
      </c>
      <c r="K381" s="17" t="s">
        <v>665</v>
      </c>
      <c r="L381" s="17" t="s">
        <v>47</v>
      </c>
      <c r="M381" s="17" t="s">
        <v>76</v>
      </c>
      <c r="N381" s="35" t="s">
        <v>666</v>
      </c>
      <c r="O381" s="43" t="s">
        <v>667</v>
      </c>
      <c r="P381" t="str">
        <f t="shared" si="28"/>
        <v>enero</v>
      </c>
      <c r="Q381" s="43" t="s">
        <v>15</v>
      </c>
      <c r="R381" s="51">
        <f t="shared" si="30"/>
        <v>5.6333333333333337</v>
      </c>
      <c r="S381" s="17" t="s">
        <v>84</v>
      </c>
      <c r="T381" s="17" t="s">
        <v>11</v>
      </c>
      <c r="U381" s="18">
        <v>591976000</v>
      </c>
      <c r="V381" s="18">
        <v>591976000</v>
      </c>
      <c r="W381" s="18" t="s">
        <v>85</v>
      </c>
      <c r="X381" s="15" t="str">
        <f t="shared" si="29"/>
        <v>NO APLICA</v>
      </c>
      <c r="Y381" s="26" t="s">
        <v>1142</v>
      </c>
      <c r="Z381" s="26" t="s">
        <v>17</v>
      </c>
      <c r="AA381" s="26" t="s">
        <v>17</v>
      </c>
      <c r="AB381" s="27" t="s">
        <v>1128</v>
      </c>
      <c r="AC381" s="26" t="s">
        <v>17</v>
      </c>
      <c r="AD381" s="26" t="str">
        <f t="shared" si="31"/>
        <v>Pública clasificada</v>
      </c>
      <c r="AE381" s="26" t="e">
        <f t="shared" ca="1" si="27"/>
        <v>#NAME?</v>
      </c>
    </row>
    <row r="382" spans="8:31" ht="240" x14ac:dyDescent="0.25">
      <c r="H382" s="16" t="e">
        <f ca="1" xml:space="preserve"> _xll.EPMOlapMemberO("[CONTRATO].[PARENTH1].[C05572025]","","C05572025","","000;001")</f>
        <v>#NAME?</v>
      </c>
      <c r="I382" s="16" t="e">
        <f ca="1" xml:space="preserve"> _xll.EPMOlapMemberO("[AREA].[PARENTH1].[10000000091003]","","Ofic. Tecnologías de","","000;001")</f>
        <v>#NAME?</v>
      </c>
      <c r="J382" s="16" t="e">
        <f ca="1" xml:space="preserve"> _xll.EPMOlapMemberO("[RUBRO].[PARENTH1].[5160050000]","","EQUIPO DE COMPUTACION","","000;001")</f>
        <v>#NAME?</v>
      </c>
      <c r="K382" s="17" t="s">
        <v>668</v>
      </c>
      <c r="L382" s="17" t="s">
        <v>47</v>
      </c>
      <c r="M382" s="17" t="s">
        <v>670</v>
      </c>
      <c r="N382" s="35" t="s">
        <v>669</v>
      </c>
      <c r="O382" s="43" t="s">
        <v>79</v>
      </c>
      <c r="P382" t="str">
        <f t="shared" si="28"/>
        <v>enero</v>
      </c>
      <c r="Q382" s="43" t="s">
        <v>91</v>
      </c>
      <c r="R382" s="51">
        <f t="shared" si="30"/>
        <v>6</v>
      </c>
      <c r="S382" s="17" t="s">
        <v>84</v>
      </c>
      <c r="T382" s="17" t="s">
        <v>11</v>
      </c>
      <c r="U382" s="18">
        <v>388223414</v>
      </c>
      <c r="V382" s="18">
        <v>388223414</v>
      </c>
      <c r="W382" s="18" t="s">
        <v>85</v>
      </c>
      <c r="X382" s="15" t="str">
        <f t="shared" si="29"/>
        <v>NO APLICA</v>
      </c>
      <c r="Y382" s="26" t="s">
        <v>1142</v>
      </c>
      <c r="Z382" s="26" t="s">
        <v>17</v>
      </c>
      <c r="AA382" s="26" t="s">
        <v>17</v>
      </c>
      <c r="AB382" s="27" t="s">
        <v>1128</v>
      </c>
      <c r="AC382" s="26" t="s">
        <v>17</v>
      </c>
      <c r="AD382" s="26" t="str">
        <f t="shared" si="31"/>
        <v>Pública clasificada</v>
      </c>
      <c r="AE382" s="26" t="e">
        <f t="shared" ca="1" si="27"/>
        <v>#NAME?</v>
      </c>
    </row>
    <row r="383" spans="8:31" ht="225" x14ac:dyDescent="0.25">
      <c r="H383" s="16" t="e">
        <f ca="1" xml:space="preserve"> _xll.EPMOlapMemberO("[CONTRATO].[PARENTH1].[C05602025]","","C05602025","","000;001")</f>
        <v>#NAME?</v>
      </c>
      <c r="I383" s="16" t="e">
        <f ca="1" xml:space="preserve"> _xll.EPMOlapMemberO("[AREA].[PARENTH1].[10000000091003]","","Ofic. Tecnologías de","","000;001")</f>
        <v>#NAME?</v>
      </c>
      <c r="J383" s="16" t="e">
        <f ca="1" xml:space="preserve"> _xll.EPMOlapMemberO("[RUBRO].[PARENTH1].[5145050001]","","EQUIPO DE COMPUTO GER. ADMINISTRATIVA","","000;001")</f>
        <v>#NAME?</v>
      </c>
      <c r="K383" s="17" t="s">
        <v>671</v>
      </c>
      <c r="L383" s="17" t="s">
        <v>47</v>
      </c>
      <c r="M383" s="17" t="s">
        <v>535</v>
      </c>
      <c r="N383" s="35" t="s">
        <v>672</v>
      </c>
      <c r="O383" s="43" t="s">
        <v>544</v>
      </c>
      <c r="P383" t="str">
        <f t="shared" si="28"/>
        <v>enero</v>
      </c>
      <c r="Q383" s="43" t="s">
        <v>75</v>
      </c>
      <c r="R383" s="51">
        <f t="shared" si="30"/>
        <v>-3.3333333333333333E-2</v>
      </c>
      <c r="S383" s="17" t="s">
        <v>84</v>
      </c>
      <c r="T383" s="17" t="s">
        <v>11</v>
      </c>
      <c r="U383" s="18">
        <v>97464620</v>
      </c>
      <c r="V383" s="18">
        <v>97464620</v>
      </c>
      <c r="W383" s="18" t="s">
        <v>85</v>
      </c>
      <c r="X383" s="15" t="str">
        <f t="shared" si="29"/>
        <v>NO APLICA</v>
      </c>
      <c r="Y383" s="26" t="s">
        <v>1142</v>
      </c>
      <c r="Z383" s="26" t="s">
        <v>17</v>
      </c>
      <c r="AA383" s="26" t="s">
        <v>17</v>
      </c>
      <c r="AB383" s="27" t="s">
        <v>1128</v>
      </c>
      <c r="AC383" s="26" t="s">
        <v>17</v>
      </c>
      <c r="AD383" s="26" t="str">
        <f t="shared" si="31"/>
        <v>Pública clasificada</v>
      </c>
      <c r="AE383" s="26" t="e">
        <f t="shared" ca="1" si="27"/>
        <v>#NAME?</v>
      </c>
    </row>
    <row r="384" spans="8:31" ht="345" x14ac:dyDescent="0.25">
      <c r="H384" s="16" t="e">
        <f ca="1" xml:space="preserve"> _xll.EPMOlapMemberO("[CONTRATO].[PARENTH1].[C05612025]","","C05612025","","000;001")</f>
        <v>#NAME?</v>
      </c>
      <c r="I384" s="16" t="e">
        <f ca="1" xml:space="preserve"> _xll.EPMOlapMemberO("[AREA].[PARENTH1].[10000000091003]","","Ofic. Tecnologías de","","000;001")</f>
        <v>#NAME?</v>
      </c>
      <c r="J384" s="16" t="e">
        <f ca="1" xml:space="preserve"> _xll.EPMOlapMemberO("[RUBRO].[PARENTH1].[5160050000]","","EQUIPO DE COMPUTACION","","000;001")</f>
        <v>#NAME?</v>
      </c>
      <c r="K384" s="17" t="s">
        <v>673</v>
      </c>
      <c r="L384" s="17" t="s">
        <v>47</v>
      </c>
      <c r="M384" s="17" t="s">
        <v>602</v>
      </c>
      <c r="N384" s="35" t="s">
        <v>674</v>
      </c>
      <c r="O384" s="43" t="s">
        <v>675</v>
      </c>
      <c r="P384" t="str">
        <f t="shared" si="28"/>
        <v>enero</v>
      </c>
      <c r="Q384" s="43" t="s">
        <v>676</v>
      </c>
      <c r="R384" s="51">
        <f t="shared" si="30"/>
        <v>12.133333333333333</v>
      </c>
      <c r="S384" s="17" t="s">
        <v>84</v>
      </c>
      <c r="T384" s="17" t="s">
        <v>11</v>
      </c>
      <c r="U384" s="18">
        <v>50000000</v>
      </c>
      <c r="V384" s="18">
        <v>50000000</v>
      </c>
      <c r="W384" s="18" t="s">
        <v>85</v>
      </c>
      <c r="X384" s="15" t="str">
        <f t="shared" si="29"/>
        <v>NO APLICA</v>
      </c>
      <c r="Y384" s="26" t="s">
        <v>1142</v>
      </c>
      <c r="Z384" s="26" t="s">
        <v>17</v>
      </c>
      <c r="AA384" s="26" t="s">
        <v>17</v>
      </c>
      <c r="AB384" s="27" t="s">
        <v>1128</v>
      </c>
      <c r="AC384" s="26" t="s">
        <v>17</v>
      </c>
      <c r="AD384" s="26" t="str">
        <f t="shared" si="31"/>
        <v>Pública clasificada</v>
      </c>
      <c r="AE384" s="26" t="e">
        <f t="shared" ca="1" si="27"/>
        <v>#NAME?</v>
      </c>
    </row>
    <row r="385" spans="8:31" ht="315" x14ac:dyDescent="0.25">
      <c r="H385" s="16" t="e">
        <f ca="1" xml:space="preserve"> _xll.EPMOlapMemberO("[CONTRATO].[PARENTH1].[C05622025]","","C05622025","","000;001")</f>
        <v>#NAME?</v>
      </c>
      <c r="I385" s="16" t="e">
        <f ca="1" xml:space="preserve"> _xll.EPMOlapMemberO("[AREA].[PARENTH1].[10000000091003]","","Ofic. Tecnologías de","","000;001")</f>
        <v>#NAME?</v>
      </c>
      <c r="J385" s="16" t="e">
        <f ca="1" xml:space="preserve"> _xll.EPMOlapMemberO("[RUBRO].[PARENTH1].[5160050000]","","EQUIPO DE COMPUTACION","","000;001")</f>
        <v>#NAME?</v>
      </c>
      <c r="K385" s="17" t="s">
        <v>677</v>
      </c>
      <c r="L385" s="17" t="s">
        <v>47</v>
      </c>
      <c r="M385" s="17" t="s">
        <v>602</v>
      </c>
      <c r="N385" s="35" t="s">
        <v>678</v>
      </c>
      <c r="O385" s="43" t="s">
        <v>675</v>
      </c>
      <c r="P385" t="str">
        <f t="shared" si="28"/>
        <v>enero</v>
      </c>
      <c r="Q385" s="43" t="s">
        <v>676</v>
      </c>
      <c r="R385" s="51">
        <f t="shared" si="30"/>
        <v>12.133333333333333</v>
      </c>
      <c r="S385" s="17" t="s">
        <v>84</v>
      </c>
      <c r="T385" s="17" t="s">
        <v>11</v>
      </c>
      <c r="U385" s="18">
        <v>150000000</v>
      </c>
      <c r="V385" s="18">
        <v>150000000</v>
      </c>
      <c r="W385" s="18" t="s">
        <v>85</v>
      </c>
      <c r="X385" s="15" t="str">
        <f t="shared" si="29"/>
        <v>NO APLICA</v>
      </c>
      <c r="Y385" s="26" t="s">
        <v>1142</v>
      </c>
      <c r="Z385" s="26" t="s">
        <v>17</v>
      </c>
      <c r="AA385" s="26" t="s">
        <v>17</v>
      </c>
      <c r="AB385" s="27" t="s">
        <v>1128</v>
      </c>
      <c r="AC385" s="26" t="s">
        <v>17</v>
      </c>
      <c r="AD385" s="26" t="str">
        <f t="shared" si="31"/>
        <v>Pública clasificada</v>
      </c>
      <c r="AE385" s="26" t="e">
        <f t="shared" ca="1" si="27"/>
        <v>#NAME?</v>
      </c>
    </row>
    <row r="386" spans="8:31" ht="360" x14ac:dyDescent="0.25">
      <c r="H386" s="16" t="e">
        <f ca="1" xml:space="preserve"> _xll.EPMOlapMemberO("[CONTRATO].[PARENTH1].[C05632025]","","C05632025","","000;001")</f>
        <v>#NAME?</v>
      </c>
      <c r="I386" s="16" t="e">
        <f ca="1" xml:space="preserve"> _xll.EPMOlapMemberO("[AREA].[PARENTH1].[10000000091003]","","Ofic. Tecnologías de","","000;001")</f>
        <v>#NAME?</v>
      </c>
      <c r="J386" s="16" t="e">
        <f ca="1" xml:space="preserve"> _xll.EPMOlapMemberO("[RUBRO].[PARENTH1].[5145050001]","","EQUIPO DE COMPUTO GER. ADMINISTRATIVA","","000;001")</f>
        <v>#NAME?</v>
      </c>
      <c r="K386" s="17" t="s">
        <v>679</v>
      </c>
      <c r="L386" s="17" t="s">
        <v>47</v>
      </c>
      <c r="M386" s="17" t="s">
        <v>681</v>
      </c>
      <c r="N386" s="35" t="s">
        <v>680</v>
      </c>
      <c r="O386" s="43" t="s">
        <v>682</v>
      </c>
      <c r="P386" t="str">
        <f t="shared" si="28"/>
        <v>enero</v>
      </c>
      <c r="Q386" s="43" t="s">
        <v>683</v>
      </c>
      <c r="R386" s="51">
        <f t="shared" si="30"/>
        <v>12.133333333333333</v>
      </c>
      <c r="S386" s="17" t="s">
        <v>84</v>
      </c>
      <c r="T386" s="17" t="s">
        <v>11</v>
      </c>
      <c r="U386" s="18">
        <v>63210600</v>
      </c>
      <c r="V386" s="18">
        <v>63210600</v>
      </c>
      <c r="W386" s="18" t="s">
        <v>85</v>
      </c>
      <c r="X386" s="15" t="str">
        <f t="shared" si="29"/>
        <v>NO APLICA</v>
      </c>
      <c r="Y386" s="26" t="s">
        <v>1142</v>
      </c>
      <c r="Z386" s="26" t="s">
        <v>17</v>
      </c>
      <c r="AA386" s="26" t="s">
        <v>17</v>
      </c>
      <c r="AB386" s="27" t="s">
        <v>1128</v>
      </c>
      <c r="AC386" s="26" t="s">
        <v>17</v>
      </c>
      <c r="AD386" s="26" t="str">
        <f t="shared" si="31"/>
        <v>Pública clasificada</v>
      </c>
      <c r="AE386" s="26" t="e">
        <f t="shared" ca="1" si="27"/>
        <v>#NAME?</v>
      </c>
    </row>
    <row r="387" spans="8:31" ht="390" x14ac:dyDescent="0.25">
      <c r="H387" s="16" t="e">
        <f ca="1" xml:space="preserve"> _xll.EPMOlapMemberO("[CONTRATO].[PARENTH1].[C05652025]","","C05652025","","000;001")</f>
        <v>#NAME?</v>
      </c>
      <c r="I387" s="16" t="e">
        <f ca="1" xml:space="preserve"> _xll.EPMOlapMemberO("[AREA].[PARENTH1].[10000000091003]","","Ofic. Tecnologías de","","000;001")</f>
        <v>#NAME?</v>
      </c>
      <c r="J387" s="16" t="e">
        <f ca="1" xml:space="preserve"> _xll.EPMOlapMemberO("[RUBRO].[PARENTH1].[5160050000]","","EQUIPO DE COMPUTACION","","000;001")</f>
        <v>#NAME?</v>
      </c>
      <c r="K387" s="17" t="s">
        <v>685</v>
      </c>
      <c r="L387" s="17" t="s">
        <v>47</v>
      </c>
      <c r="M387" s="17" t="s">
        <v>684</v>
      </c>
      <c r="N387" s="35" t="s">
        <v>686</v>
      </c>
      <c r="O387" s="43" t="s">
        <v>141</v>
      </c>
      <c r="P387" t="str">
        <f t="shared" si="28"/>
        <v>enero</v>
      </c>
      <c r="Q387" s="43" t="s">
        <v>15</v>
      </c>
      <c r="R387" s="51">
        <f t="shared" si="30"/>
        <v>9.1333333333333329</v>
      </c>
      <c r="S387" s="17" t="s">
        <v>84</v>
      </c>
      <c r="T387" s="17" t="s">
        <v>11</v>
      </c>
      <c r="U387" s="18">
        <v>27019476</v>
      </c>
      <c r="V387" s="18">
        <v>27019476</v>
      </c>
      <c r="W387" s="18" t="s">
        <v>85</v>
      </c>
      <c r="X387" s="15" t="str">
        <f t="shared" si="29"/>
        <v>NO APLICA</v>
      </c>
      <c r="Y387" s="26" t="s">
        <v>1142</v>
      </c>
      <c r="Z387" s="26" t="s">
        <v>17</v>
      </c>
      <c r="AA387" s="26" t="s">
        <v>17</v>
      </c>
      <c r="AB387" s="27" t="s">
        <v>1128</v>
      </c>
      <c r="AC387" s="26" t="s">
        <v>17</v>
      </c>
      <c r="AD387" s="26" t="str">
        <f t="shared" si="31"/>
        <v>Pública clasificada</v>
      </c>
      <c r="AE387" s="26" t="e">
        <f t="shared" ca="1" si="27"/>
        <v>#NAME?</v>
      </c>
    </row>
    <row r="388" spans="8:31" ht="315" x14ac:dyDescent="0.25">
      <c r="H388" s="16" t="e">
        <f ca="1" xml:space="preserve"> _xll.EPMOlapMemberO("[CONTRATO].[PARENTH1].[C05672025]","","C05672025","","000;001")</f>
        <v>#NAME?</v>
      </c>
      <c r="I388" s="16" t="e">
        <f ca="1" xml:space="preserve"> _xll.EPMOlapMemberO("[AREA].[PARENTH1].[10000000091003]","","Ofic. Tecnologías de","","000;001")</f>
        <v>#NAME?</v>
      </c>
      <c r="J388" s="19" t="e">
        <f ca="1" xml:space="preserve"> _xll.EPMOlapMemberO("[RUBRO].[PARENTH2].[5104950001]","","INTERESES (RENDIMIENTOS) PASIVO SISTEMA GENERAL DE","","000;001")</f>
        <v>#NAME?</v>
      </c>
      <c r="K388" s="17" t="s">
        <v>687</v>
      </c>
      <c r="L388" s="17" t="s">
        <v>47</v>
      </c>
      <c r="M388" s="17" t="s">
        <v>689</v>
      </c>
      <c r="N388" s="35" t="s">
        <v>688</v>
      </c>
      <c r="O388" s="43" t="s">
        <v>79</v>
      </c>
      <c r="P388" t="str">
        <f t="shared" si="28"/>
        <v>enero</v>
      </c>
      <c r="Q388" s="43" t="s">
        <v>15</v>
      </c>
      <c r="R388" s="51">
        <f t="shared" si="30"/>
        <v>12.133333333333333</v>
      </c>
      <c r="S388" s="17" t="s">
        <v>84</v>
      </c>
      <c r="T388" s="17" t="s">
        <v>11</v>
      </c>
      <c r="U388" s="18">
        <v>214723200</v>
      </c>
      <c r="V388" s="18">
        <v>214723200</v>
      </c>
      <c r="W388" s="18" t="s">
        <v>85</v>
      </c>
      <c r="X388" s="15" t="str">
        <f t="shared" si="29"/>
        <v>NO APLICA</v>
      </c>
      <c r="Y388" s="26" t="s">
        <v>1142</v>
      </c>
      <c r="Z388" s="26" t="s">
        <v>17</v>
      </c>
      <c r="AA388" s="26" t="s">
        <v>17</v>
      </c>
      <c r="AB388" s="27" t="s">
        <v>1128</v>
      </c>
      <c r="AC388" s="26" t="s">
        <v>17</v>
      </c>
      <c r="AD388" s="26" t="str">
        <f t="shared" si="31"/>
        <v>Pública clasificada</v>
      </c>
      <c r="AE388" s="26" t="e">
        <f t="shared" ca="1" si="27"/>
        <v>#NAME?</v>
      </c>
    </row>
    <row r="389" spans="8:31" ht="315" x14ac:dyDescent="0.25">
      <c r="H389" s="16" t="e">
        <f ca="1" xml:space="preserve"> _xll.EPMOlapMemberO("[CONTRATO].[PARENTH1].[C05682025]","","C05682025","","000;001")</f>
        <v>#NAME?</v>
      </c>
      <c r="I389" s="16" t="e">
        <f ca="1" xml:space="preserve"> _xll.EPMOlapMemberO("[AREA].[PARENTH1].[10000000091003]","","Ofic. Tecnologías de","","000;001")</f>
        <v>#NAME?</v>
      </c>
      <c r="J389" s="16" t="e">
        <f ca="1" xml:space="preserve"> _xll.EPMOlapMemberO("[RUBRO].[PARENTH1].[5145050001]","","EQUIPO DE COMPUTO GER. ADMINISTRATIVA","","000;001")</f>
        <v>#NAME?</v>
      </c>
      <c r="K389" s="17" t="s">
        <v>690</v>
      </c>
      <c r="L389" s="17" t="s">
        <v>47</v>
      </c>
      <c r="M389" s="17" t="s">
        <v>689</v>
      </c>
      <c r="N389" s="35" t="s">
        <v>688</v>
      </c>
      <c r="O389" s="43" t="s">
        <v>79</v>
      </c>
      <c r="P389" t="str">
        <f t="shared" si="28"/>
        <v>enero</v>
      </c>
      <c r="Q389" s="43" t="s">
        <v>15</v>
      </c>
      <c r="R389" s="51">
        <f t="shared" si="30"/>
        <v>12.133333333333333</v>
      </c>
      <c r="S389" s="17" t="s">
        <v>84</v>
      </c>
      <c r="T389" s="17" t="s">
        <v>11</v>
      </c>
      <c r="U389" s="18">
        <v>84313404</v>
      </c>
      <c r="V389" s="18">
        <v>84313404</v>
      </c>
      <c r="W389" s="18" t="s">
        <v>85</v>
      </c>
      <c r="X389" s="15" t="str">
        <f t="shared" si="29"/>
        <v>NO APLICA</v>
      </c>
      <c r="Y389" s="26" t="s">
        <v>1142</v>
      </c>
      <c r="Z389" s="26" t="s">
        <v>17</v>
      </c>
      <c r="AA389" s="26" t="s">
        <v>17</v>
      </c>
      <c r="AB389" s="27" t="s">
        <v>1128</v>
      </c>
      <c r="AC389" s="26" t="s">
        <v>17</v>
      </c>
      <c r="AD389" s="26" t="str">
        <f t="shared" si="31"/>
        <v>Pública clasificada</v>
      </c>
      <c r="AE389" s="26" t="e">
        <f t="shared" ca="1" si="27"/>
        <v>#NAME?</v>
      </c>
    </row>
    <row r="390" spans="8:31" ht="270" x14ac:dyDescent="0.25">
      <c r="H390" s="16" t="e">
        <f ca="1" xml:space="preserve"> _xll.EPMOlapMemberO("[CONTRATO].[PARENTH1].[C05692025]","","C05692025","","000;001")</f>
        <v>#NAME?</v>
      </c>
      <c r="I390" s="16" t="e">
        <f ca="1" xml:space="preserve"> _xll.EPMOlapMemberO("[AREA].[PARENTH1].[10000000091003]","","Ofic. Tecnologías de","","000;001")</f>
        <v>#NAME?</v>
      </c>
      <c r="J390" s="16" t="e">
        <f ca="1" xml:space="preserve"> _xll.EPMOlapMemberO("[RUBRO].[PARENTH1].[5160050000]","","EQUIPO DE COMPUTACION","","000;001")</f>
        <v>#NAME?</v>
      </c>
      <c r="K390" s="17" t="s">
        <v>691</v>
      </c>
      <c r="L390" s="17" t="s">
        <v>47</v>
      </c>
      <c r="M390" s="17" t="s">
        <v>575</v>
      </c>
      <c r="N390" s="35" t="s">
        <v>692</v>
      </c>
      <c r="O390" s="43" t="s">
        <v>446</v>
      </c>
      <c r="P390" t="str">
        <f t="shared" si="28"/>
        <v>enero</v>
      </c>
      <c r="Q390" s="43" t="s">
        <v>15</v>
      </c>
      <c r="R390" s="51">
        <f t="shared" si="30"/>
        <v>11.1</v>
      </c>
      <c r="S390" s="17" t="s">
        <v>84</v>
      </c>
      <c r="T390" s="17" t="s">
        <v>11</v>
      </c>
      <c r="U390" s="18">
        <v>198000000</v>
      </c>
      <c r="V390" s="18">
        <v>198000000</v>
      </c>
      <c r="W390" s="18" t="s">
        <v>85</v>
      </c>
      <c r="X390" s="15" t="str">
        <f t="shared" si="29"/>
        <v>NO APLICA</v>
      </c>
      <c r="Y390" s="26" t="s">
        <v>1142</v>
      </c>
      <c r="Z390" s="26" t="s">
        <v>17</v>
      </c>
      <c r="AA390" s="26" t="s">
        <v>17</v>
      </c>
      <c r="AB390" s="27" t="s">
        <v>1128</v>
      </c>
      <c r="AC390" s="26" t="s">
        <v>17</v>
      </c>
      <c r="AD390" s="26" t="str">
        <f t="shared" si="31"/>
        <v>Pública clasificada</v>
      </c>
      <c r="AE390" s="26" t="e">
        <f t="shared" ca="1" si="27"/>
        <v>#NAME?</v>
      </c>
    </row>
    <row r="391" spans="8:31" ht="300" x14ac:dyDescent="0.25">
      <c r="H391" s="16" t="e">
        <f ca="1" xml:space="preserve"> _xll.EPMOlapMemberO("[CONTRATO].[PARENTH1].[C05702025]","","C05702025","","000;001")</f>
        <v>#NAME?</v>
      </c>
      <c r="I391" s="16" t="e">
        <f ca="1" xml:space="preserve"> _xll.EPMOlapMemberO("[AREA].[PARENTH1].[10000000091003]","","Ofic. Tecnologías de","","000;001")</f>
        <v>#NAME?</v>
      </c>
      <c r="J391" s="16" t="e">
        <f ca="1" xml:space="preserve"> _xll.EPMOlapMemberO("[RUBRO].[PARENTH1].[5160050000]","","EQUIPO DE COMPUTACION","","000;001")</f>
        <v>#NAME?</v>
      </c>
      <c r="K391" s="17" t="s">
        <v>693</v>
      </c>
      <c r="L391" s="17" t="s">
        <v>47</v>
      </c>
      <c r="M391" s="17" t="s">
        <v>695</v>
      </c>
      <c r="N391" s="35" t="s">
        <v>694</v>
      </c>
      <c r="O391" s="43" t="s">
        <v>79</v>
      </c>
      <c r="P391" t="str">
        <f t="shared" si="28"/>
        <v>enero</v>
      </c>
      <c r="Q391" s="43" t="s">
        <v>15</v>
      </c>
      <c r="R391" s="51">
        <f t="shared" si="30"/>
        <v>12.133333333333333</v>
      </c>
      <c r="S391" s="17" t="s">
        <v>84</v>
      </c>
      <c r="T391" s="17" t="s">
        <v>11</v>
      </c>
      <c r="U391" s="18">
        <v>1390204389</v>
      </c>
      <c r="V391" s="18">
        <v>1390204389</v>
      </c>
      <c r="W391" s="18" t="s">
        <v>85</v>
      </c>
      <c r="X391" s="15" t="str">
        <f t="shared" si="29"/>
        <v>NO APLICA</v>
      </c>
      <c r="Y391" s="26" t="s">
        <v>1142</v>
      </c>
      <c r="Z391" s="26" t="s">
        <v>17</v>
      </c>
      <c r="AA391" s="26" t="s">
        <v>17</v>
      </c>
      <c r="AB391" s="27" t="s">
        <v>1128</v>
      </c>
      <c r="AC391" s="26" t="s">
        <v>17</v>
      </c>
      <c r="AD391" s="26" t="str">
        <f t="shared" si="31"/>
        <v>Pública clasificada</v>
      </c>
      <c r="AE391" s="26" t="e">
        <f t="shared" ca="1" si="27"/>
        <v>#NAME?</v>
      </c>
    </row>
    <row r="392" spans="8:31" ht="375" x14ac:dyDescent="0.25">
      <c r="H392" s="16" t="e">
        <f ca="1" xml:space="preserve"> _xll.EPMOlapMemberO("[CONTRATO].[PARENTH1].[C05712025]","","C05712025","","000;001")</f>
        <v>#NAME?</v>
      </c>
      <c r="I392" s="16" t="e">
        <f ca="1" xml:space="preserve"> _xll.EPMOlapMemberO("[AREA].[PARENTH1].[10000000091003]","","Ofic. Tecnologías de","","000;001")</f>
        <v>#NAME?</v>
      </c>
      <c r="J392" s="16" t="e">
        <f ca="1" xml:space="preserve"> _xll.EPMOlapMemberO("[RUBRO].[PARENTH1].[5160050000]","","EQUIPO DE COMPUTACION","","000;001")</f>
        <v>#NAME?</v>
      </c>
      <c r="K392" s="17" t="s">
        <v>696</v>
      </c>
      <c r="L392" s="17" t="s">
        <v>47</v>
      </c>
      <c r="M392" s="17" t="s">
        <v>681</v>
      </c>
      <c r="N392" s="35" t="s">
        <v>697</v>
      </c>
      <c r="O392" s="43" t="s">
        <v>698</v>
      </c>
      <c r="P392" t="str">
        <f t="shared" si="28"/>
        <v>enero</v>
      </c>
      <c r="Q392" s="43" t="s">
        <v>15</v>
      </c>
      <c r="R392" s="51">
        <f t="shared" si="30"/>
        <v>9.6999999999999993</v>
      </c>
      <c r="S392" s="17" t="s">
        <v>84</v>
      </c>
      <c r="T392" s="17" t="s">
        <v>11</v>
      </c>
      <c r="U392" s="18">
        <v>35174229</v>
      </c>
      <c r="V392" s="18">
        <v>35174229</v>
      </c>
      <c r="W392" s="18" t="s">
        <v>85</v>
      </c>
      <c r="X392" s="15" t="str">
        <f t="shared" si="29"/>
        <v>NO APLICA</v>
      </c>
      <c r="Y392" s="26" t="s">
        <v>1142</v>
      </c>
      <c r="Z392" s="26" t="s">
        <v>17</v>
      </c>
      <c r="AA392" s="26" t="s">
        <v>17</v>
      </c>
      <c r="AB392" s="27" t="s">
        <v>1128</v>
      </c>
      <c r="AC392" s="26" t="s">
        <v>17</v>
      </c>
      <c r="AD392" s="26" t="str">
        <f t="shared" si="31"/>
        <v>Pública clasificada</v>
      </c>
      <c r="AE392" s="26" t="e">
        <f t="shared" ca="1" si="27"/>
        <v>#NAME?</v>
      </c>
    </row>
    <row r="393" spans="8:31" ht="409.5" x14ac:dyDescent="0.25">
      <c r="H393" s="16" t="e">
        <f ca="1" xml:space="preserve"> _xll.EPMOlapMemberO("[CONTRATO].[PARENTH1].[C05722025]","","C05722025","","000;001")</f>
        <v>#NAME?</v>
      </c>
      <c r="I393" s="16" t="e">
        <f ca="1" xml:space="preserve"> _xll.EPMOlapMemberO("[AREA].[PARENTH1].[10000000091003]","","Ofic. Tecnologías de","","000;001")</f>
        <v>#NAME?</v>
      </c>
      <c r="J393" s="16" t="e">
        <f ca="1" xml:space="preserve"> _xll.EPMOlapMemberO("[RUBRO].[PARENTH1].[5160050000]","","EQUIPO DE COMPUTACION","","000;001")</f>
        <v>#NAME?</v>
      </c>
      <c r="K393" s="17" t="s">
        <v>699</v>
      </c>
      <c r="L393" s="17" t="s">
        <v>47</v>
      </c>
      <c r="M393" s="17" t="s">
        <v>638</v>
      </c>
      <c r="N393" s="35" t="s">
        <v>700</v>
      </c>
      <c r="O393" s="43" t="s">
        <v>667</v>
      </c>
      <c r="P393" t="str">
        <f t="shared" si="28"/>
        <v>enero</v>
      </c>
      <c r="Q393" s="43" t="s">
        <v>15</v>
      </c>
      <c r="R393" s="51">
        <f t="shared" si="30"/>
        <v>5.6333333333333337</v>
      </c>
      <c r="S393" s="17" t="s">
        <v>84</v>
      </c>
      <c r="T393" s="17" t="s">
        <v>11</v>
      </c>
      <c r="U393" s="18">
        <v>438019956</v>
      </c>
      <c r="V393" s="18">
        <v>438019956</v>
      </c>
      <c r="W393" s="18" t="s">
        <v>85</v>
      </c>
      <c r="X393" s="15" t="str">
        <f t="shared" si="29"/>
        <v>NO APLICA</v>
      </c>
      <c r="Y393" s="26" t="s">
        <v>1142</v>
      </c>
      <c r="Z393" s="26" t="s">
        <v>17</v>
      </c>
      <c r="AA393" s="26" t="s">
        <v>17</v>
      </c>
      <c r="AB393" s="27" t="s">
        <v>1128</v>
      </c>
      <c r="AC393" s="26" t="s">
        <v>17</v>
      </c>
      <c r="AD393" s="26" t="str">
        <f t="shared" si="31"/>
        <v>Pública clasificada</v>
      </c>
      <c r="AE393" s="26" t="e">
        <f t="shared" ca="1" si="27"/>
        <v>#NAME?</v>
      </c>
    </row>
    <row r="394" spans="8:31" ht="409.5" x14ac:dyDescent="0.25">
      <c r="H394" s="16" t="e">
        <f ca="1" xml:space="preserve"> _xll.EPMOlapMemberO("[CONTRATO].[PARENTH1].[C05732025]","","C05732025","","000;001")</f>
        <v>#NAME?</v>
      </c>
      <c r="I394" s="16" t="e">
        <f ca="1" xml:space="preserve"> _xll.EPMOlapMemberO("[AREA].[PARENTH1].[10000000091003]","","Ofic. Tecnologías de","","000;001")</f>
        <v>#NAME?</v>
      </c>
      <c r="J394" s="16" t="e">
        <f ca="1" xml:space="preserve"> _xll.EPMOlapMemberO("[RUBRO].[PARENTH1].[5145050001]","","EQUIPO DE COMPUTO GER. ADMINISTRATIVA","","000;001")</f>
        <v>#NAME?</v>
      </c>
      <c r="K394" s="17" t="s">
        <v>701</v>
      </c>
      <c r="L394" s="17" t="s">
        <v>47</v>
      </c>
      <c r="M394" s="17" t="s">
        <v>703</v>
      </c>
      <c r="N394" s="35" t="s">
        <v>702</v>
      </c>
      <c r="O394" s="43" t="s">
        <v>704</v>
      </c>
      <c r="P394" t="str">
        <f t="shared" si="28"/>
        <v>enero</v>
      </c>
      <c r="Q394" s="43" t="s">
        <v>705</v>
      </c>
      <c r="R394" s="51">
        <f t="shared" si="30"/>
        <v>12.1</v>
      </c>
      <c r="S394" s="17" t="s">
        <v>84</v>
      </c>
      <c r="T394" s="17" t="s">
        <v>11</v>
      </c>
      <c r="U394" s="18">
        <v>243081967</v>
      </c>
      <c r="V394" s="18">
        <v>243081967</v>
      </c>
      <c r="W394" s="18" t="s">
        <v>85</v>
      </c>
      <c r="X394" s="15" t="str">
        <f t="shared" si="29"/>
        <v>NO APLICA</v>
      </c>
      <c r="Y394" s="26" t="s">
        <v>1142</v>
      </c>
      <c r="Z394" s="26" t="s">
        <v>17</v>
      </c>
      <c r="AA394" s="26" t="s">
        <v>17</v>
      </c>
      <c r="AB394" s="27" t="s">
        <v>1128</v>
      </c>
      <c r="AC394" s="26" t="s">
        <v>17</v>
      </c>
      <c r="AD394" s="26" t="str">
        <f t="shared" si="31"/>
        <v>Pública clasificada</v>
      </c>
      <c r="AE394" s="26" t="e">
        <f t="shared" ca="1" si="27"/>
        <v>#NAME?</v>
      </c>
    </row>
    <row r="395" spans="8:31" ht="285" x14ac:dyDescent="0.25">
      <c r="H395" s="16" t="e">
        <f ca="1" xml:space="preserve"> _xll.EPMOlapMemberO("[CONTRATO].[PARENTH1].[C05742025]","","C05742025","","000;001")</f>
        <v>#NAME?</v>
      </c>
      <c r="I395" s="16" t="e">
        <f ca="1" xml:space="preserve"> _xll.EPMOlapMemberO("[AREA].[PARENTH1].[10000000091003]","","Ofic. Tecnologías de","","000;001")</f>
        <v>#NAME?</v>
      </c>
      <c r="J395" s="16" t="e">
        <f ca="1" xml:space="preserve"> _xll.EPMOlapMemberO("[RUBRO].[PARENTH1].[5145050001]","","EQUIPO DE COMPUTO GER. ADMINISTRATIVA","","000;001")</f>
        <v>#NAME?</v>
      </c>
      <c r="K395" s="17" t="s">
        <v>706</v>
      </c>
      <c r="L395" s="17" t="s">
        <v>47</v>
      </c>
      <c r="M395" s="17" t="s">
        <v>638</v>
      </c>
      <c r="N395" s="35" t="s">
        <v>707</v>
      </c>
      <c r="O395" s="43" t="s">
        <v>708</v>
      </c>
      <c r="P395" t="str">
        <f t="shared" si="28"/>
        <v>enero</v>
      </c>
      <c r="Q395" s="43" t="s">
        <v>709</v>
      </c>
      <c r="R395" s="51">
        <f t="shared" si="30"/>
        <v>12.133333333333333</v>
      </c>
      <c r="S395" s="17" t="s">
        <v>84</v>
      </c>
      <c r="T395" s="17" t="s">
        <v>11</v>
      </c>
      <c r="U395" s="18">
        <v>150253253</v>
      </c>
      <c r="V395" s="18">
        <v>150253253</v>
      </c>
      <c r="W395" s="18" t="s">
        <v>85</v>
      </c>
      <c r="X395" s="15" t="str">
        <f t="shared" si="29"/>
        <v>NO APLICA</v>
      </c>
      <c r="Y395" s="26" t="s">
        <v>1142</v>
      </c>
      <c r="Z395" s="26" t="s">
        <v>17</v>
      </c>
      <c r="AA395" s="26" t="s">
        <v>17</v>
      </c>
      <c r="AB395" s="27" t="s">
        <v>1128</v>
      </c>
      <c r="AC395" s="26" t="s">
        <v>17</v>
      </c>
      <c r="AD395" s="26" t="str">
        <f t="shared" si="31"/>
        <v>Pública clasificada</v>
      </c>
      <c r="AE395" s="26" t="e">
        <f t="shared" ca="1" si="27"/>
        <v>#NAME?</v>
      </c>
    </row>
    <row r="396" spans="8:31" ht="375" x14ac:dyDescent="0.25">
      <c r="H396" s="16" t="e">
        <f ca="1" xml:space="preserve"> _xll.EPMOlapMemberO("[CONTRATO].[PARENTH1].[C05752025]","","C05752025","","000;001")</f>
        <v>#NAME?</v>
      </c>
      <c r="I396" s="16" t="e">
        <f ca="1" xml:space="preserve"> _xll.EPMOlapMemberO("[AREA].[PARENTH1].[10000000091003]","","Ofic. Tecnologías de","","000;001")</f>
        <v>#NAME?</v>
      </c>
      <c r="J396" s="16" t="e">
        <f ca="1" xml:space="preserve"> _xll.EPMOlapMemberO("[RUBRO].[PARENTH1].[5160050000]","","EQUIPO DE COMPUTACION","","000;001")</f>
        <v>#NAME?</v>
      </c>
      <c r="K396" s="17" t="s">
        <v>710</v>
      </c>
      <c r="L396" s="17" t="s">
        <v>47</v>
      </c>
      <c r="M396" s="17" t="s">
        <v>703</v>
      </c>
      <c r="N396" s="35" t="s">
        <v>711</v>
      </c>
      <c r="O396" s="43" t="s">
        <v>544</v>
      </c>
      <c r="P396" t="str">
        <f t="shared" si="28"/>
        <v>enero</v>
      </c>
      <c r="Q396" s="43" t="s">
        <v>712</v>
      </c>
      <c r="R396" s="51">
        <f t="shared" si="30"/>
        <v>12.1</v>
      </c>
      <c r="S396" s="17" t="s">
        <v>84</v>
      </c>
      <c r="T396" s="17" t="s">
        <v>11</v>
      </c>
      <c r="U396" s="18">
        <v>350434418</v>
      </c>
      <c r="V396" s="18">
        <v>350434418</v>
      </c>
      <c r="W396" s="18" t="s">
        <v>85</v>
      </c>
      <c r="X396" s="15" t="str">
        <f t="shared" si="29"/>
        <v>NO APLICA</v>
      </c>
      <c r="Y396" s="26" t="s">
        <v>1142</v>
      </c>
      <c r="Z396" s="26" t="s">
        <v>17</v>
      </c>
      <c r="AA396" s="26" t="s">
        <v>17</v>
      </c>
      <c r="AB396" s="27" t="s">
        <v>1128</v>
      </c>
      <c r="AC396" s="26" t="s">
        <v>17</v>
      </c>
      <c r="AD396" s="26" t="str">
        <f t="shared" si="31"/>
        <v>Pública clasificada</v>
      </c>
      <c r="AE396" s="26" t="e">
        <f t="shared" ca="1" si="27"/>
        <v>#NAME?</v>
      </c>
    </row>
    <row r="397" spans="8:31" ht="409.5" x14ac:dyDescent="0.25">
      <c r="H397" s="16" t="e">
        <f ca="1" xml:space="preserve"> _xll.EPMOlapMemberO("[CONTRATO].[PARENTH1].[C05762025]","","C05762025","","000;001")</f>
        <v>#NAME?</v>
      </c>
      <c r="I397" s="16" t="e">
        <f ca="1" xml:space="preserve"> _xll.EPMOlapMemberO("[AREA].[PARENTH1].[10000000091003]","","Ofic. Tecnologías de","","000;001")</f>
        <v>#NAME?</v>
      </c>
      <c r="J397" s="16" t="e">
        <f ca="1" xml:space="preserve"> _xll.EPMOlapMemberO("[RUBRO].[PARENTH1].[5160050000]","","EQUIPO DE COMPUTACION","","000;001")</f>
        <v>#NAME?</v>
      </c>
      <c r="K397" s="17" t="s">
        <v>713</v>
      </c>
      <c r="L397" s="17" t="s">
        <v>47</v>
      </c>
      <c r="M397" s="17" t="s">
        <v>76</v>
      </c>
      <c r="N397" s="35" t="s">
        <v>714</v>
      </c>
      <c r="O397" s="43" t="s">
        <v>469</v>
      </c>
      <c r="P397" t="str">
        <f t="shared" si="28"/>
        <v>enero</v>
      </c>
      <c r="Q397" s="43" t="s">
        <v>15</v>
      </c>
      <c r="R397" s="51">
        <f t="shared" si="30"/>
        <v>3.0333333333333332</v>
      </c>
      <c r="S397" s="17" t="s">
        <v>84</v>
      </c>
      <c r="T397" s="17" t="s">
        <v>11</v>
      </c>
      <c r="U397" s="18">
        <v>212000000</v>
      </c>
      <c r="V397" s="18">
        <v>212000000</v>
      </c>
      <c r="W397" s="18" t="s">
        <v>85</v>
      </c>
      <c r="X397" s="15" t="str">
        <f t="shared" si="29"/>
        <v>NO APLICA</v>
      </c>
      <c r="Y397" s="26" t="s">
        <v>1142</v>
      </c>
      <c r="Z397" s="26" t="s">
        <v>17</v>
      </c>
      <c r="AA397" s="26" t="s">
        <v>17</v>
      </c>
      <c r="AB397" s="27" t="s">
        <v>1128</v>
      </c>
      <c r="AC397" s="26" t="s">
        <v>17</v>
      </c>
      <c r="AD397" s="26" t="str">
        <f t="shared" si="31"/>
        <v>Pública clasificada</v>
      </c>
      <c r="AE397" s="26" t="e">
        <f t="shared" ca="1" si="27"/>
        <v>#NAME?</v>
      </c>
    </row>
    <row r="398" spans="8:31" ht="270" x14ac:dyDescent="0.25">
      <c r="H398" s="16" t="e">
        <f ca="1" xml:space="preserve"> _xll.EPMOlapMemberO("[CONTRATO].[PARENTH1].[C05772025]","","C05772025","","000;001")</f>
        <v>#NAME?</v>
      </c>
      <c r="I398" s="16" t="e">
        <f ca="1" xml:space="preserve"> _xll.EPMOlapMemberO("[AREA].[PARENTH1].[10000000091003]","","Ofic. Tecnologías de","","000;001")</f>
        <v>#NAME?</v>
      </c>
      <c r="J398" s="16" t="e">
        <f ca="1" xml:space="preserve"> _xll.EPMOlapMemberO("[RUBRO].[PARENTH1].[5145050001]","","EQUIPO DE COMPUTO GER. ADMINISTRATIVA","","000;001")</f>
        <v>#NAME?</v>
      </c>
      <c r="K398" s="17" t="s">
        <v>715</v>
      </c>
      <c r="L398" s="17" t="s">
        <v>47</v>
      </c>
      <c r="M398" s="17" t="s">
        <v>695</v>
      </c>
      <c r="N398" s="35" t="s">
        <v>716</v>
      </c>
      <c r="O398" s="43" t="s">
        <v>102</v>
      </c>
      <c r="P398" t="str">
        <f t="shared" si="28"/>
        <v>enero</v>
      </c>
      <c r="Q398" s="43" t="s">
        <v>717</v>
      </c>
      <c r="R398" s="51">
        <f t="shared" si="30"/>
        <v>12.133333333333333</v>
      </c>
      <c r="S398" s="17" t="s">
        <v>84</v>
      </c>
      <c r="T398" s="17" t="s">
        <v>11</v>
      </c>
      <c r="U398" s="18">
        <v>128744916</v>
      </c>
      <c r="V398" s="18">
        <v>128744916</v>
      </c>
      <c r="W398" s="18" t="s">
        <v>85</v>
      </c>
      <c r="X398" s="15" t="str">
        <f t="shared" si="29"/>
        <v>NO APLICA</v>
      </c>
      <c r="Y398" s="26" t="s">
        <v>1142</v>
      </c>
      <c r="Z398" s="26" t="s">
        <v>17</v>
      </c>
      <c r="AA398" s="26" t="s">
        <v>17</v>
      </c>
      <c r="AB398" s="27" t="s">
        <v>1128</v>
      </c>
      <c r="AC398" s="26" t="s">
        <v>17</v>
      </c>
      <c r="AD398" s="26" t="str">
        <f t="shared" si="31"/>
        <v>Pública clasificada</v>
      </c>
      <c r="AE398" s="26" t="e">
        <f t="shared" ca="1" si="27"/>
        <v>#NAME?</v>
      </c>
    </row>
    <row r="399" spans="8:31" ht="180" x14ac:dyDescent="0.25">
      <c r="H399" s="16" t="e">
        <f ca="1" xml:space="preserve"> _xll.EPMOlapMemberO("[CONTRATO].[PARENTH1].[C05782025]","","C05782025","","000;001")</f>
        <v>#NAME?</v>
      </c>
      <c r="I399" s="16" t="e">
        <f ca="1" xml:space="preserve"> _xll.EPMOlapMemberO("[AREA].[PARENTH1].[10000000091003]","","Ofic. Tecnologías de","","000;001")</f>
        <v>#NAME?</v>
      </c>
      <c r="J399" s="16" t="e">
        <f ca="1" xml:space="preserve"> _xll.EPMOlapMemberO("[RUBRO].[PARENTH1].[5160050000]","","EQUIPO DE COMPUTACION","","000;001")</f>
        <v>#NAME?</v>
      </c>
      <c r="K399" s="17" t="s">
        <v>718</v>
      </c>
      <c r="L399" s="17" t="s">
        <v>47</v>
      </c>
      <c r="M399" s="17" t="s">
        <v>76</v>
      </c>
      <c r="N399" s="35" t="s">
        <v>719</v>
      </c>
      <c r="O399" s="43" t="s">
        <v>102</v>
      </c>
      <c r="P399" t="str">
        <f t="shared" si="28"/>
        <v>enero</v>
      </c>
      <c r="Q399" s="43" t="s">
        <v>717</v>
      </c>
      <c r="R399" s="51">
        <f t="shared" si="30"/>
        <v>12.133333333333333</v>
      </c>
      <c r="S399" s="17" t="s">
        <v>84</v>
      </c>
      <c r="T399" s="17" t="s">
        <v>11</v>
      </c>
      <c r="U399" s="18">
        <v>251764932</v>
      </c>
      <c r="V399" s="18">
        <v>251764932</v>
      </c>
      <c r="W399" s="18" t="s">
        <v>85</v>
      </c>
      <c r="X399" s="15" t="str">
        <f t="shared" si="29"/>
        <v>NO APLICA</v>
      </c>
      <c r="Y399" s="26" t="s">
        <v>1142</v>
      </c>
      <c r="Z399" s="26" t="s">
        <v>17</v>
      </c>
      <c r="AA399" s="26" t="s">
        <v>17</v>
      </c>
      <c r="AB399" s="27" t="s">
        <v>1128</v>
      </c>
      <c r="AC399" s="26" t="s">
        <v>17</v>
      </c>
      <c r="AD399" s="26" t="str">
        <f t="shared" si="31"/>
        <v>Pública clasificada</v>
      </c>
      <c r="AE399" s="26" t="e">
        <f t="shared" ca="1" si="27"/>
        <v>#NAME?</v>
      </c>
    </row>
    <row r="400" spans="8:31" ht="285" x14ac:dyDescent="0.25">
      <c r="H400" s="16" t="e">
        <f ca="1" xml:space="preserve"> _xll.EPMOlapMemberO("[CONTRATO].[PARENTH1].[C05792025]","","C05792025","","000;001")</f>
        <v>#NAME?</v>
      </c>
      <c r="I400" s="16" t="e">
        <f ca="1" xml:space="preserve"> _xll.EPMOlapMemberO("[AREA].[PARENTH1].[10000000091003]","","Ofic. Tecnologías de","","000;001")</f>
        <v>#NAME?</v>
      </c>
      <c r="J400" s="16" t="e">
        <f ca="1" xml:space="preserve"> _xll.EPMOlapMemberO("[RUBRO].[PARENTH1].[5160050000]","","EQUIPO DE COMPUTACION","","000;001")</f>
        <v>#NAME?</v>
      </c>
      <c r="K400" s="17" t="s">
        <v>720</v>
      </c>
      <c r="L400" s="17" t="s">
        <v>47</v>
      </c>
      <c r="M400" s="17" t="s">
        <v>681</v>
      </c>
      <c r="N400" s="35" t="s">
        <v>721</v>
      </c>
      <c r="O400" s="43" t="s">
        <v>722</v>
      </c>
      <c r="P400" t="str">
        <f t="shared" si="28"/>
        <v>enero</v>
      </c>
      <c r="Q400" s="43" t="s">
        <v>723</v>
      </c>
      <c r="R400" s="51">
        <f t="shared" si="30"/>
        <v>12.133333333333333</v>
      </c>
      <c r="S400" s="17" t="s">
        <v>84</v>
      </c>
      <c r="T400" s="17" t="s">
        <v>11</v>
      </c>
      <c r="U400" s="18">
        <v>324052094</v>
      </c>
      <c r="V400" s="18">
        <v>324052094</v>
      </c>
      <c r="W400" s="18" t="s">
        <v>85</v>
      </c>
      <c r="X400" s="15" t="str">
        <f t="shared" si="29"/>
        <v>NO APLICA</v>
      </c>
      <c r="Y400" s="26" t="s">
        <v>1142</v>
      </c>
      <c r="Z400" s="26" t="s">
        <v>17</v>
      </c>
      <c r="AA400" s="26" t="s">
        <v>17</v>
      </c>
      <c r="AB400" s="27" t="s">
        <v>1128</v>
      </c>
      <c r="AC400" s="26" t="s">
        <v>17</v>
      </c>
      <c r="AD400" s="26" t="str">
        <f t="shared" si="31"/>
        <v>Pública clasificada</v>
      </c>
      <c r="AE400" s="26" t="e">
        <f t="shared" ca="1" si="27"/>
        <v>#NAME?</v>
      </c>
    </row>
    <row r="401" spans="8:31" ht="180" x14ac:dyDescent="0.25">
      <c r="H401" s="16" t="e">
        <f ca="1" xml:space="preserve"> _xll.EPMOlapMemberO("[CONTRATO].[PARENTH1].[C05802025]","","C05802025","","000;001")</f>
        <v>#NAME?</v>
      </c>
      <c r="I401" s="16" t="e">
        <f ca="1" xml:space="preserve"> _xll.EPMOlapMemberO("[AREA].[PARENTH1].[10000000091003]","","Ofic. Tecnologías de","","000;001")</f>
        <v>#NAME?</v>
      </c>
      <c r="J401" s="16" t="e">
        <f ca="1" xml:space="preserve"> _xll.EPMOlapMemberO("[RUBRO].[PARENTH1].[5160050000]","","EQUIPO DE COMPUTACION","","000;001")</f>
        <v>#NAME?</v>
      </c>
      <c r="K401" s="17" t="s">
        <v>724</v>
      </c>
      <c r="L401" s="17" t="s">
        <v>47</v>
      </c>
      <c r="M401" s="17" t="s">
        <v>681</v>
      </c>
      <c r="N401" s="35" t="s">
        <v>725</v>
      </c>
      <c r="O401" s="43" t="s">
        <v>722</v>
      </c>
      <c r="P401" t="str">
        <f t="shared" si="28"/>
        <v>enero</v>
      </c>
      <c r="Q401" s="43" t="s">
        <v>723</v>
      </c>
      <c r="R401" s="51">
        <f t="shared" si="30"/>
        <v>12.133333333333333</v>
      </c>
      <c r="S401" s="17" t="s">
        <v>84</v>
      </c>
      <c r="T401" s="17" t="s">
        <v>11</v>
      </c>
      <c r="U401" s="18">
        <v>105707700</v>
      </c>
      <c r="V401" s="18">
        <v>105707700</v>
      </c>
      <c r="W401" s="18" t="s">
        <v>85</v>
      </c>
      <c r="X401" s="15" t="str">
        <f t="shared" si="29"/>
        <v>NO APLICA</v>
      </c>
      <c r="Y401" s="26" t="s">
        <v>1142</v>
      </c>
      <c r="Z401" s="26" t="s">
        <v>17</v>
      </c>
      <c r="AA401" s="26" t="s">
        <v>17</v>
      </c>
      <c r="AB401" s="27" t="s">
        <v>1128</v>
      </c>
      <c r="AC401" s="26" t="s">
        <v>17</v>
      </c>
      <c r="AD401" s="26" t="str">
        <f t="shared" si="31"/>
        <v>Pública clasificada</v>
      </c>
      <c r="AE401" s="26" t="e">
        <f t="shared" ca="1" si="27"/>
        <v>#NAME?</v>
      </c>
    </row>
    <row r="402" spans="8:31" ht="165" x14ac:dyDescent="0.25">
      <c r="H402" s="16" t="e">
        <f ca="1" xml:space="preserve"> _xll.EPMOlapMemberO("[CONTRATO].[PARENTH1].[C05812025]","","C05812025","","000;001")</f>
        <v>#NAME?</v>
      </c>
      <c r="I402" s="16" t="e">
        <f ca="1" xml:space="preserve"> _xll.EPMOlapMemberO("[AREA].[PARENTH1].[10000000091003]","","Ofic. Tecnologías de","","000;001")</f>
        <v>#NAME?</v>
      </c>
      <c r="J402" s="16" t="e">
        <f ca="1" xml:space="preserve"> _xll.EPMOlapMemberO("[RUBRO].[PARENTH1].[5160050000]","","EQUIPO DE COMPUTACION","","000;001")</f>
        <v>#NAME?</v>
      </c>
      <c r="K402" s="17" t="s">
        <v>726</v>
      </c>
      <c r="L402" s="17" t="s">
        <v>47</v>
      </c>
      <c r="M402" s="17" t="s">
        <v>584</v>
      </c>
      <c r="N402" s="35" t="s">
        <v>727</v>
      </c>
      <c r="O402" s="43" t="s">
        <v>102</v>
      </c>
      <c r="P402" t="str">
        <f t="shared" si="28"/>
        <v>enero</v>
      </c>
      <c r="Q402" s="43" t="s">
        <v>728</v>
      </c>
      <c r="R402" s="51">
        <f t="shared" si="30"/>
        <v>13.133333333333333</v>
      </c>
      <c r="S402" s="17" t="s">
        <v>84</v>
      </c>
      <c r="T402" s="17" t="s">
        <v>11</v>
      </c>
      <c r="U402" s="18">
        <v>35870151</v>
      </c>
      <c r="V402" s="18">
        <v>35870151</v>
      </c>
      <c r="W402" s="18" t="s">
        <v>85</v>
      </c>
      <c r="X402" s="15" t="str">
        <f t="shared" si="29"/>
        <v>NO APLICA</v>
      </c>
      <c r="Y402" s="26" t="s">
        <v>1142</v>
      </c>
      <c r="Z402" s="26" t="s">
        <v>17</v>
      </c>
      <c r="AA402" s="26" t="s">
        <v>17</v>
      </c>
      <c r="AB402" s="27" t="s">
        <v>1128</v>
      </c>
      <c r="AC402" s="26" t="s">
        <v>17</v>
      </c>
      <c r="AD402" s="26" t="str">
        <f t="shared" si="31"/>
        <v>Pública clasificada</v>
      </c>
      <c r="AE402" s="26" t="e">
        <f t="shared" ca="1" si="27"/>
        <v>#NAME?</v>
      </c>
    </row>
    <row r="403" spans="8:31" ht="409.5" x14ac:dyDescent="0.25">
      <c r="H403" s="16" t="e">
        <f ca="1" xml:space="preserve"> _xll.EPMOlapMemberO("[CONTRATO].[PARENTH1].[C05822025]","","C05822025","","000;001")</f>
        <v>#NAME?</v>
      </c>
      <c r="I403" s="16" t="e">
        <f ca="1" xml:space="preserve"> _xll.EPMOlapMemberO("[AREA].[PARENTH1].[10000000091003]","","Ofic. Tecnologías de","","000;001")</f>
        <v>#NAME?</v>
      </c>
      <c r="J403" s="16" t="e">
        <f ca="1" xml:space="preserve"> _xll.EPMOlapMemberO("[RUBRO].[PARENTH1].[5160050000]","","EQUIPO DE COMPUTACION","","000;001")</f>
        <v>#NAME?</v>
      </c>
      <c r="K403" s="17" t="s">
        <v>729</v>
      </c>
      <c r="L403" s="17" t="s">
        <v>47</v>
      </c>
      <c r="M403" s="17" t="s">
        <v>731</v>
      </c>
      <c r="N403" s="35" t="s">
        <v>730</v>
      </c>
      <c r="O403" s="43" t="s">
        <v>732</v>
      </c>
      <c r="P403" t="str">
        <f t="shared" si="28"/>
        <v>enero</v>
      </c>
      <c r="Q403" s="43" t="s">
        <v>733</v>
      </c>
      <c r="R403" s="51">
        <f t="shared" si="30"/>
        <v>12.133333333333333</v>
      </c>
      <c r="S403" s="17" t="s">
        <v>84</v>
      </c>
      <c r="T403" s="17" t="s">
        <v>11</v>
      </c>
      <c r="U403" s="18">
        <v>183660554</v>
      </c>
      <c r="V403" s="18">
        <v>183660554</v>
      </c>
      <c r="W403" s="18" t="s">
        <v>85</v>
      </c>
      <c r="X403" s="15" t="str">
        <f t="shared" si="29"/>
        <v>NO APLICA</v>
      </c>
      <c r="Y403" s="26" t="s">
        <v>1142</v>
      </c>
      <c r="Z403" s="26" t="s">
        <v>17</v>
      </c>
      <c r="AA403" s="26" t="s">
        <v>17</v>
      </c>
      <c r="AB403" s="27" t="s">
        <v>1128</v>
      </c>
      <c r="AC403" s="26" t="s">
        <v>17</v>
      </c>
      <c r="AD403" s="26" t="str">
        <f t="shared" si="31"/>
        <v>Pública clasificada</v>
      </c>
      <c r="AE403" s="26" t="e">
        <f t="shared" ca="1" si="27"/>
        <v>#NAME?</v>
      </c>
    </row>
    <row r="404" spans="8:31" ht="409.5" x14ac:dyDescent="0.25">
      <c r="H404" s="16" t="e">
        <f ca="1" xml:space="preserve"> _xll.EPMOlapMemberO("[CONTRATO].[PARENTH1].[C05832025]","","C05832025","","000;001")</f>
        <v>#NAME?</v>
      </c>
      <c r="I404" s="16" t="e">
        <f ca="1" xml:space="preserve"> _xll.EPMOlapMemberO("[AREA].[PARENTH1].[10000000091003]","","Ofic. Tecnologías de","","000;001")</f>
        <v>#NAME?</v>
      </c>
      <c r="J404" s="16" t="e">
        <f ca="1" xml:space="preserve"> _xll.EPMOlapMemberO("[RUBRO].[PARENTH1].[5145050001]","","EQUIPO DE COMPUTO GER. ADMINISTRATIVA","","000;001")</f>
        <v>#NAME?</v>
      </c>
      <c r="K404" s="17" t="s">
        <v>734</v>
      </c>
      <c r="L404" s="17" t="s">
        <v>47</v>
      </c>
      <c r="M404" s="17" t="s">
        <v>736</v>
      </c>
      <c r="N404" s="35" t="s">
        <v>735</v>
      </c>
      <c r="O404" s="43" t="s">
        <v>737</v>
      </c>
      <c r="P404" t="str">
        <f t="shared" si="28"/>
        <v>enero</v>
      </c>
      <c r="Q404" s="43" t="s">
        <v>738</v>
      </c>
      <c r="R404" s="51">
        <f t="shared" si="30"/>
        <v>12.133333333333333</v>
      </c>
      <c r="S404" s="17" t="s">
        <v>84</v>
      </c>
      <c r="T404" s="17" t="s">
        <v>11</v>
      </c>
      <c r="U404" s="18">
        <v>407575476</v>
      </c>
      <c r="V404" s="18">
        <v>407575476</v>
      </c>
      <c r="W404" s="18" t="s">
        <v>85</v>
      </c>
      <c r="X404" s="15" t="str">
        <f t="shared" si="29"/>
        <v>NO APLICA</v>
      </c>
      <c r="Y404" s="26" t="s">
        <v>1142</v>
      </c>
      <c r="Z404" s="26" t="s">
        <v>17</v>
      </c>
      <c r="AA404" s="26" t="s">
        <v>17</v>
      </c>
      <c r="AB404" s="27" t="s">
        <v>1128</v>
      </c>
      <c r="AC404" s="26" t="s">
        <v>17</v>
      </c>
      <c r="AD404" s="26" t="str">
        <f t="shared" si="31"/>
        <v>Pública clasificada</v>
      </c>
      <c r="AE404" s="26" t="e">
        <f t="shared" ca="1" si="27"/>
        <v>#NAME?</v>
      </c>
    </row>
    <row r="405" spans="8:31" ht="180" x14ac:dyDescent="0.25">
      <c r="H405" s="16" t="e">
        <f ca="1" xml:space="preserve"> _xll.EPMOlapMemberO("[CONTRATO].[PARENTH1].[C05842025]","","C05842025","","000;001")</f>
        <v>#NAME?</v>
      </c>
      <c r="I405" s="16" t="e">
        <f ca="1" xml:space="preserve"> _xll.EPMOlapMemberO("[AREA].[PARENTH1].[10000000091003]","","Ofic. Tecnologías de","","000;001")</f>
        <v>#NAME?</v>
      </c>
      <c r="J405" s="16" t="e">
        <f ca="1" xml:space="preserve"> _xll.EPMOlapMemberO("[RUBRO].[PARENTH1].[5145050001]","","EQUIPO DE COMPUTO GER. ADMINISTRATIVA","","000;001")</f>
        <v>#NAME?</v>
      </c>
      <c r="K405" s="17" t="s">
        <v>739</v>
      </c>
      <c r="L405" s="17" t="s">
        <v>47</v>
      </c>
      <c r="M405" s="17" t="s">
        <v>602</v>
      </c>
      <c r="N405" s="35" t="s">
        <v>740</v>
      </c>
      <c r="O405" s="43" t="s">
        <v>741</v>
      </c>
      <c r="P405" t="str">
        <f t="shared" si="28"/>
        <v>enero</v>
      </c>
      <c r="Q405" s="43" t="s">
        <v>728</v>
      </c>
      <c r="R405" s="51">
        <f t="shared" si="30"/>
        <v>12.733333333333333</v>
      </c>
      <c r="S405" s="17" t="s">
        <v>84</v>
      </c>
      <c r="T405" s="17" t="s">
        <v>11</v>
      </c>
      <c r="U405" s="18">
        <v>694896930</v>
      </c>
      <c r="V405" s="18">
        <v>694896930</v>
      </c>
      <c r="W405" s="18" t="s">
        <v>85</v>
      </c>
      <c r="X405" s="15" t="str">
        <f t="shared" si="29"/>
        <v>NO APLICA</v>
      </c>
      <c r="Y405" s="26" t="s">
        <v>1142</v>
      </c>
      <c r="Z405" s="26" t="s">
        <v>17</v>
      </c>
      <c r="AA405" s="26" t="s">
        <v>17</v>
      </c>
      <c r="AB405" s="27" t="s">
        <v>1128</v>
      </c>
      <c r="AC405" s="26" t="s">
        <v>17</v>
      </c>
      <c r="AD405" s="26" t="str">
        <f t="shared" si="31"/>
        <v>Pública clasificada</v>
      </c>
      <c r="AE405" s="26" t="e">
        <f t="shared" ca="1" si="27"/>
        <v>#NAME?</v>
      </c>
    </row>
    <row r="406" spans="8:31" ht="375" x14ac:dyDescent="0.25">
      <c r="H406" s="16" t="e">
        <f ca="1" xml:space="preserve"> _xll.EPMOlapMemberO("[CONTRATO].[PARENTH1].[C05852025]","","C05852025","","000;001")</f>
        <v>#NAME?</v>
      </c>
      <c r="I406" s="16" t="e">
        <f ca="1" xml:space="preserve"> _xll.EPMOlapMemberO("[AREA].[PARENTH1].[10000000091003]","","Ofic. Tecnologías de","","000;001")</f>
        <v>#NAME?</v>
      </c>
      <c r="J406" s="16" t="e">
        <f ca="1" xml:space="preserve"> _xll.EPMOlapMemberO("[RUBRO].[PARENTH1].[5160050000]","","EQUIPO DE COMPUTACION","","000;001")</f>
        <v>#NAME?</v>
      </c>
      <c r="K406" s="17" t="s">
        <v>742</v>
      </c>
      <c r="L406" s="17" t="s">
        <v>47</v>
      </c>
      <c r="M406" s="17" t="s">
        <v>744</v>
      </c>
      <c r="N406" s="35" t="s">
        <v>743</v>
      </c>
      <c r="O406" s="43" t="s">
        <v>469</v>
      </c>
      <c r="P406" t="str">
        <f t="shared" si="28"/>
        <v>enero</v>
      </c>
      <c r="Q406" s="43" t="s">
        <v>745</v>
      </c>
      <c r="R406" s="51">
        <f t="shared" si="30"/>
        <v>12.166666666666666</v>
      </c>
      <c r="S406" s="17" t="s">
        <v>84</v>
      </c>
      <c r="T406" s="17" t="s">
        <v>11</v>
      </c>
      <c r="U406" s="18">
        <v>22014108</v>
      </c>
      <c r="V406" s="18">
        <v>22014108</v>
      </c>
      <c r="W406" s="18" t="s">
        <v>85</v>
      </c>
      <c r="X406" s="15" t="str">
        <f t="shared" si="29"/>
        <v>NO APLICA</v>
      </c>
      <c r="Y406" s="26" t="s">
        <v>1142</v>
      </c>
      <c r="Z406" s="26" t="s">
        <v>17</v>
      </c>
      <c r="AA406" s="26" t="s">
        <v>17</v>
      </c>
      <c r="AB406" s="27" t="s">
        <v>1128</v>
      </c>
      <c r="AC406" s="26" t="s">
        <v>17</v>
      </c>
      <c r="AD406" s="26" t="str">
        <f t="shared" si="31"/>
        <v>Pública clasificada</v>
      </c>
      <c r="AE406" s="26" t="e">
        <f t="shared" ca="1" si="27"/>
        <v>#NAME?</v>
      </c>
    </row>
    <row r="407" spans="8:31" ht="375" x14ac:dyDescent="0.25">
      <c r="H407" s="16" t="e">
        <f ca="1" xml:space="preserve"> _xll.EPMOlapMemberO("[CONTRATO].[PARENTH1].[C05862025]","","C05862025","","000;001")</f>
        <v>#NAME?</v>
      </c>
      <c r="I407" s="16" t="e">
        <f ca="1" xml:space="preserve"> _xll.EPMOlapMemberO("[AREA].[PARENTH1].[10000000091003]","","Ofic. Tecnologías de","","000;001")</f>
        <v>#NAME?</v>
      </c>
      <c r="J407" s="16" t="e">
        <f ca="1" xml:space="preserve"> _xll.EPMOlapMemberO("[RUBRO].[PARENTH1].[5160050000]","","EQUIPO DE COMPUTACION","","000;001")</f>
        <v>#NAME?</v>
      </c>
      <c r="K407" s="17" t="s">
        <v>746</v>
      </c>
      <c r="L407" s="17" t="s">
        <v>47</v>
      </c>
      <c r="M407" s="17" t="s">
        <v>744</v>
      </c>
      <c r="N407" s="35" t="s">
        <v>747</v>
      </c>
      <c r="O407" s="43" t="s">
        <v>469</v>
      </c>
      <c r="P407" t="str">
        <f t="shared" si="28"/>
        <v>enero</v>
      </c>
      <c r="Q407" s="43" t="s">
        <v>745</v>
      </c>
      <c r="R407" s="51">
        <f t="shared" si="30"/>
        <v>12.166666666666666</v>
      </c>
      <c r="S407" s="17" t="s">
        <v>84</v>
      </c>
      <c r="T407" s="17" t="s">
        <v>11</v>
      </c>
      <c r="U407" s="18">
        <v>37864265</v>
      </c>
      <c r="V407" s="18">
        <v>37864265</v>
      </c>
      <c r="W407" s="18" t="s">
        <v>85</v>
      </c>
      <c r="X407" s="15" t="str">
        <f t="shared" si="29"/>
        <v>NO APLICA</v>
      </c>
      <c r="Y407" s="26" t="s">
        <v>1142</v>
      </c>
      <c r="Z407" s="26" t="s">
        <v>17</v>
      </c>
      <c r="AA407" s="26" t="s">
        <v>17</v>
      </c>
      <c r="AB407" s="27" t="s">
        <v>1128</v>
      </c>
      <c r="AC407" s="26" t="s">
        <v>17</v>
      </c>
      <c r="AD407" s="26" t="str">
        <f t="shared" si="31"/>
        <v>Pública clasificada</v>
      </c>
      <c r="AE407" s="26" t="e">
        <f t="shared" ca="1" si="27"/>
        <v>#NAME?</v>
      </c>
    </row>
    <row r="408" spans="8:31" ht="180" x14ac:dyDescent="0.25">
      <c r="H408" s="16" t="e">
        <f ca="1" xml:space="preserve"> _xll.EPMOlapMemberO("[CONTRATO].[PARENTH1].[C05872025]","","C05872025","","000;001")</f>
        <v>#NAME?</v>
      </c>
      <c r="I408" s="16" t="e">
        <f ca="1" xml:space="preserve"> _xll.EPMOlapMemberO("[AREA].[PARENTH1].[10000000091003]","","Ofic. Tecnologías de","","000;001")</f>
        <v>#NAME?</v>
      </c>
      <c r="J408" s="16" t="e">
        <f ca="1" xml:space="preserve"> _xll.EPMOlapMemberO("[RUBRO].[PARENTH1].[5145050001]","","EQUIPO DE COMPUTO GER. ADMINISTRATIVA","","000;001")</f>
        <v>#NAME?</v>
      </c>
      <c r="K408" s="17" t="s">
        <v>748</v>
      </c>
      <c r="L408" s="17" t="s">
        <v>47</v>
      </c>
      <c r="M408" s="17" t="s">
        <v>613</v>
      </c>
      <c r="N408" s="35" t="s">
        <v>749</v>
      </c>
      <c r="O408" s="43" t="s">
        <v>141</v>
      </c>
      <c r="P408" t="str">
        <f t="shared" si="28"/>
        <v>enero</v>
      </c>
      <c r="Q408" s="43" t="s">
        <v>15</v>
      </c>
      <c r="R408" s="51">
        <f t="shared" si="30"/>
        <v>9.1333333333333329</v>
      </c>
      <c r="S408" s="17" t="s">
        <v>84</v>
      </c>
      <c r="T408" s="17" t="s">
        <v>11</v>
      </c>
      <c r="U408" s="18">
        <v>36329959</v>
      </c>
      <c r="V408" s="18">
        <v>36329959</v>
      </c>
      <c r="W408" s="18" t="s">
        <v>85</v>
      </c>
      <c r="X408" s="15" t="str">
        <f t="shared" si="29"/>
        <v>NO APLICA</v>
      </c>
      <c r="Y408" s="26" t="s">
        <v>1142</v>
      </c>
      <c r="Z408" s="26" t="s">
        <v>17</v>
      </c>
      <c r="AA408" s="26" t="s">
        <v>17</v>
      </c>
      <c r="AB408" s="27" t="s">
        <v>1128</v>
      </c>
      <c r="AC408" s="26" t="s">
        <v>17</v>
      </c>
      <c r="AD408" s="26" t="str">
        <f t="shared" si="31"/>
        <v>Pública clasificada</v>
      </c>
      <c r="AE408" s="26" t="e">
        <f t="shared" ref="AE408:AE469" ca="1" si="32">CONCATENATE(I409,"-","Tipo de información"," ",AD408,"-",N408)</f>
        <v>#NAME?</v>
      </c>
    </row>
    <row r="409" spans="8:31" ht="345" x14ac:dyDescent="0.25">
      <c r="H409" s="16" t="e">
        <f ca="1" xml:space="preserve"> _xll.EPMOlapMemberO("[CONTRATO].[PARENTH1].[C05882025]","","C05882025","","000;001")</f>
        <v>#NAME?</v>
      </c>
      <c r="I409" s="16" t="e">
        <f ca="1" xml:space="preserve"> _xll.EPMOlapMemberO("[AREA].[PARENTH1].[10000000091003]","","Ofic. Tecnologías de","","000;001")</f>
        <v>#NAME?</v>
      </c>
      <c r="J409" s="16" t="e">
        <f ca="1" xml:space="preserve"> _xll.EPMOlapMemberO("[RUBRO].[PARENTH1].[5160050000]","","EQUIPO DE COMPUTACION","","000;001")</f>
        <v>#NAME?</v>
      </c>
      <c r="K409" s="17" t="s">
        <v>750</v>
      </c>
      <c r="L409" s="17" t="s">
        <v>47</v>
      </c>
      <c r="M409" s="17" t="s">
        <v>752</v>
      </c>
      <c r="N409" s="35" t="s">
        <v>751</v>
      </c>
      <c r="O409" s="43" t="s">
        <v>753</v>
      </c>
      <c r="P409" t="str">
        <f t="shared" ref="P409:P470" si="33">TEXT(MONTH(O409),"mmmm")</f>
        <v>enero</v>
      </c>
      <c r="Q409" s="43" t="s">
        <v>754</v>
      </c>
      <c r="R409" s="51">
        <f t="shared" si="30"/>
        <v>12.133333333333333</v>
      </c>
      <c r="S409" s="17" t="s">
        <v>84</v>
      </c>
      <c r="T409" s="17" t="s">
        <v>11</v>
      </c>
      <c r="U409" s="18">
        <v>180441083</v>
      </c>
      <c r="V409" s="18">
        <v>180441083</v>
      </c>
      <c r="W409" s="18" t="s">
        <v>85</v>
      </c>
      <c r="X409" s="15" t="str">
        <f t="shared" ref="X409:X470" si="34">IF(W409="SI","APROBADAS","NO APLICA")</f>
        <v>NO APLICA</v>
      </c>
      <c r="Y409" s="26" t="s">
        <v>1142</v>
      </c>
      <c r="Z409" s="26" t="s">
        <v>17</v>
      </c>
      <c r="AA409" s="26" t="s">
        <v>17</v>
      </c>
      <c r="AB409" s="27" t="s">
        <v>1128</v>
      </c>
      <c r="AC409" s="26" t="s">
        <v>17</v>
      </c>
      <c r="AD409" s="26" t="str">
        <f t="shared" si="31"/>
        <v>Pública clasificada</v>
      </c>
      <c r="AE409" s="26" t="e">
        <f t="shared" ca="1" si="32"/>
        <v>#NAME?</v>
      </c>
    </row>
    <row r="410" spans="8:31" ht="255" x14ac:dyDescent="0.25">
      <c r="H410" s="16" t="e">
        <f ca="1" xml:space="preserve"> _xll.EPMOlapMemberO("[CONTRATO].[PARENTH1].[C05892025]","","C05892025","","000;001")</f>
        <v>#NAME?</v>
      </c>
      <c r="I410" s="16" t="e">
        <f ca="1" xml:space="preserve"> _xll.EPMOlapMemberO("[AREA].[PARENTH1].[10000000091003]","","Ofic. Tecnologías de","","000;001")</f>
        <v>#NAME?</v>
      </c>
      <c r="J410" s="16" t="e">
        <f ca="1" xml:space="preserve"> _xll.EPMOlapMemberO("[RUBRO].[PARENTH1].[5145050001]","","EQUIPO DE COMPUTO GER. ADMINISTRATIVA","","000;001")</f>
        <v>#NAME?</v>
      </c>
      <c r="K410" s="17" t="s">
        <v>755</v>
      </c>
      <c r="L410" s="17" t="s">
        <v>47</v>
      </c>
      <c r="M410" s="17" t="s">
        <v>638</v>
      </c>
      <c r="N410" s="35" t="s">
        <v>756</v>
      </c>
      <c r="O410" s="43" t="s">
        <v>757</v>
      </c>
      <c r="P410" t="str">
        <f t="shared" si="33"/>
        <v>enero</v>
      </c>
      <c r="Q410" s="43" t="s">
        <v>758</v>
      </c>
      <c r="R410" s="51">
        <f t="shared" ref="R410:R473" si="35">(Q410-O410)/30</f>
        <v>12.133333333333333</v>
      </c>
      <c r="S410" s="17" t="s">
        <v>84</v>
      </c>
      <c r="T410" s="17" t="s">
        <v>11</v>
      </c>
      <c r="U410" s="18">
        <v>139166393</v>
      </c>
      <c r="V410" s="18">
        <v>139166393</v>
      </c>
      <c r="W410" s="18" t="s">
        <v>85</v>
      </c>
      <c r="X410" s="15" t="str">
        <f t="shared" si="34"/>
        <v>NO APLICA</v>
      </c>
      <c r="Y410" s="26" t="s">
        <v>1142</v>
      </c>
      <c r="Z410" s="26" t="s">
        <v>17</v>
      </c>
      <c r="AA410" s="26" t="s">
        <v>17</v>
      </c>
      <c r="AB410" s="27" t="s">
        <v>1128</v>
      </c>
      <c r="AC410" s="26" t="s">
        <v>17</v>
      </c>
      <c r="AD410" s="26" t="str">
        <f t="shared" ref="AD410:AD471" si="36">IF(AC410="SI","Pública clasificada","Pública")</f>
        <v>Pública clasificada</v>
      </c>
      <c r="AE410" s="26" t="e">
        <f t="shared" ca="1" si="32"/>
        <v>#NAME?</v>
      </c>
    </row>
    <row r="411" spans="8:31" ht="409.5" x14ac:dyDescent="0.25">
      <c r="H411" s="16" t="e">
        <f ca="1" xml:space="preserve"> _xll.EPMOlapMemberO("[CONTRATO].[PARENTH1].[C05902025]","","C05902025","","000;001")</f>
        <v>#NAME?</v>
      </c>
      <c r="I411" s="16" t="e">
        <f ca="1" xml:space="preserve"> _xll.EPMOlapMemberO("[AREA].[PARENTH1].[10000000091003]","","Ofic. Tecnologías de","","000;001")</f>
        <v>#NAME?</v>
      </c>
      <c r="J411" s="16" t="e">
        <f ca="1" xml:space="preserve"> _xll.EPMOlapMemberO("[RUBRO].[PARENTH1].[5145050001]","","EQUIPO DE COMPUTO GER. ADMINISTRATIVA","","000;001")</f>
        <v>#NAME?</v>
      </c>
      <c r="K411" s="17" t="s">
        <v>759</v>
      </c>
      <c r="L411" s="17" t="s">
        <v>47</v>
      </c>
      <c r="M411" s="17" t="s">
        <v>761</v>
      </c>
      <c r="N411" s="35" t="s">
        <v>760</v>
      </c>
      <c r="O411" s="43" t="s">
        <v>79</v>
      </c>
      <c r="P411" t="str">
        <f t="shared" si="33"/>
        <v>enero</v>
      </c>
      <c r="Q411" s="43" t="s">
        <v>15</v>
      </c>
      <c r="R411" s="51">
        <f t="shared" si="35"/>
        <v>12.133333333333333</v>
      </c>
      <c r="S411" s="17" t="s">
        <v>84</v>
      </c>
      <c r="T411" s="17" t="s">
        <v>11</v>
      </c>
      <c r="U411" s="18">
        <v>22898466</v>
      </c>
      <c r="V411" s="18">
        <v>22898466</v>
      </c>
      <c r="W411" s="18" t="s">
        <v>85</v>
      </c>
      <c r="X411" s="15" t="str">
        <f t="shared" si="34"/>
        <v>NO APLICA</v>
      </c>
      <c r="Y411" s="26" t="s">
        <v>1142</v>
      </c>
      <c r="Z411" s="26" t="s">
        <v>17</v>
      </c>
      <c r="AA411" s="26" t="s">
        <v>17</v>
      </c>
      <c r="AB411" s="27" t="s">
        <v>1128</v>
      </c>
      <c r="AC411" s="26" t="s">
        <v>17</v>
      </c>
      <c r="AD411" s="26" t="str">
        <f t="shared" si="36"/>
        <v>Pública clasificada</v>
      </c>
      <c r="AE411" s="26" t="e">
        <f t="shared" ca="1" si="32"/>
        <v>#NAME?</v>
      </c>
    </row>
    <row r="412" spans="8:31" ht="150" x14ac:dyDescent="0.25">
      <c r="H412" s="16" t="e">
        <f ca="1" xml:space="preserve"> _xll.EPMOlapMemberO("[CONTRATO].[PARENTH1].[C05912025]","","C05912025","","000;001")</f>
        <v>#NAME?</v>
      </c>
      <c r="I412" s="16" t="e">
        <f ca="1" xml:space="preserve"> _xll.EPMOlapMemberO("[AREA].[PARENTH1].[10000000091003]","","Ofic. Tecnologías de","","000;001")</f>
        <v>#NAME?</v>
      </c>
      <c r="J412" s="16" t="e">
        <f ca="1" xml:space="preserve"> _xll.EPMOlapMemberO("[RUBRO].[PARENTH1].[5130200000]","","AVALUOS","","000;001")</f>
        <v>#NAME?</v>
      </c>
      <c r="K412" s="17" t="s">
        <v>762</v>
      </c>
      <c r="L412" s="17" t="s">
        <v>47</v>
      </c>
      <c r="M412" s="17" t="s">
        <v>663</v>
      </c>
      <c r="N412" s="35" t="s">
        <v>763</v>
      </c>
      <c r="O412" s="43" t="s">
        <v>469</v>
      </c>
      <c r="P412" t="str">
        <f t="shared" si="33"/>
        <v>enero</v>
      </c>
      <c r="Q412" s="43" t="s">
        <v>764</v>
      </c>
      <c r="R412" s="51">
        <f t="shared" si="35"/>
        <v>12.133333333333333</v>
      </c>
      <c r="S412" s="17" t="s">
        <v>84</v>
      </c>
      <c r="T412" s="17" t="s">
        <v>11</v>
      </c>
      <c r="U412" s="18">
        <v>31713000</v>
      </c>
      <c r="V412" s="18">
        <v>31713000</v>
      </c>
      <c r="W412" s="18" t="s">
        <v>85</v>
      </c>
      <c r="X412" s="15" t="str">
        <f t="shared" si="34"/>
        <v>NO APLICA</v>
      </c>
      <c r="Y412" s="26" t="s">
        <v>1142</v>
      </c>
      <c r="Z412" s="26" t="s">
        <v>17</v>
      </c>
      <c r="AA412" s="26" t="s">
        <v>17</v>
      </c>
      <c r="AB412" s="27" t="s">
        <v>1128</v>
      </c>
      <c r="AC412" s="26" t="s">
        <v>17</v>
      </c>
      <c r="AD412" s="26" t="str">
        <f t="shared" si="36"/>
        <v>Pública clasificada</v>
      </c>
      <c r="AE412" s="26" t="e">
        <f t="shared" ca="1" si="32"/>
        <v>#NAME?</v>
      </c>
    </row>
    <row r="413" spans="8:31" ht="180" x14ac:dyDescent="0.25">
      <c r="H413" s="16" t="e">
        <f ca="1" xml:space="preserve"> _xll.EPMOlapMemberO("[CONTRATO].[PARENTH1].[C05922025]","","C05922025","","000;001")</f>
        <v>#NAME?</v>
      </c>
      <c r="I413" s="16" t="e">
        <f ca="1" xml:space="preserve"> _xll.EPMOlapMemberO("[AREA].[PARENTH1].[10000000091003]","","Ofic. Tecnologías de","","000;001")</f>
        <v>#NAME?</v>
      </c>
      <c r="J413" s="16" t="e">
        <f ca="1" xml:space="preserve"> _xll.EPMOlapMemberO("[RUBRO].[PARENTH1].[5145050001]","","EQUIPO DE COMPUTO GER. ADMINISTRATIVA","","000;001")</f>
        <v>#NAME?</v>
      </c>
      <c r="K413" s="17" t="s">
        <v>765</v>
      </c>
      <c r="L413" s="17" t="s">
        <v>47</v>
      </c>
      <c r="M413" s="17" t="s">
        <v>767</v>
      </c>
      <c r="N413" s="35" t="s">
        <v>766</v>
      </c>
      <c r="O413" s="43" t="s">
        <v>79</v>
      </c>
      <c r="P413" t="str">
        <f t="shared" si="33"/>
        <v>enero</v>
      </c>
      <c r="Q413" s="43" t="s">
        <v>15</v>
      </c>
      <c r="R413" s="51">
        <f t="shared" si="35"/>
        <v>12.133333333333333</v>
      </c>
      <c r="S413" s="17" t="s">
        <v>84</v>
      </c>
      <c r="T413" s="17" t="s">
        <v>11</v>
      </c>
      <c r="U413" s="18">
        <v>158565000</v>
      </c>
      <c r="V413" s="18">
        <v>158565000</v>
      </c>
      <c r="W413" s="18" t="s">
        <v>85</v>
      </c>
      <c r="X413" s="15" t="str">
        <f t="shared" si="34"/>
        <v>NO APLICA</v>
      </c>
      <c r="Y413" s="26" t="s">
        <v>1142</v>
      </c>
      <c r="Z413" s="26" t="s">
        <v>17</v>
      </c>
      <c r="AA413" s="26" t="s">
        <v>17</v>
      </c>
      <c r="AB413" s="27" t="s">
        <v>1128</v>
      </c>
      <c r="AC413" s="26" t="s">
        <v>17</v>
      </c>
      <c r="AD413" s="26" t="str">
        <f t="shared" si="36"/>
        <v>Pública clasificada</v>
      </c>
      <c r="AE413" s="26" t="e">
        <f t="shared" ca="1" si="32"/>
        <v>#NAME?</v>
      </c>
    </row>
    <row r="414" spans="8:31" ht="165" x14ac:dyDescent="0.25">
      <c r="H414" s="16" t="e">
        <f ca="1" xml:space="preserve"> _xll.EPMOlapMemberO("[CONTRATO].[PARENTH1].[C05932025]","","C05932025","","000;001")</f>
        <v>#NAME?</v>
      </c>
      <c r="I414" s="16" t="e">
        <f ca="1" xml:space="preserve"> _xll.EPMOlapMemberO("[AREA].[PARENTH1].[10000000091003]","","Ofic. Tecnologías de","","000;001")</f>
        <v>#NAME?</v>
      </c>
      <c r="J414" s="16" t="e">
        <f ca="1" xml:space="preserve"> _xll.EPMOlapMemberO("[RUBRO].[PARENTH1].[5130200000]","","AVALUOS","","000;001")</f>
        <v>#NAME?</v>
      </c>
      <c r="K414" s="17" t="s">
        <v>768</v>
      </c>
      <c r="L414" s="17" t="s">
        <v>47</v>
      </c>
      <c r="M414" s="17" t="s">
        <v>76</v>
      </c>
      <c r="N414" s="35" t="s">
        <v>769</v>
      </c>
      <c r="O414" s="43" t="s">
        <v>79</v>
      </c>
      <c r="P414" t="str">
        <f t="shared" si="33"/>
        <v>enero</v>
      </c>
      <c r="Q414" s="43" t="s">
        <v>15</v>
      </c>
      <c r="R414" s="51">
        <f t="shared" si="35"/>
        <v>12.133333333333333</v>
      </c>
      <c r="S414" s="17" t="s">
        <v>84</v>
      </c>
      <c r="T414" s="17" t="s">
        <v>11</v>
      </c>
      <c r="U414" s="18">
        <v>445356245</v>
      </c>
      <c r="V414" s="18">
        <v>445356245</v>
      </c>
      <c r="W414" s="18" t="s">
        <v>85</v>
      </c>
      <c r="X414" s="15" t="str">
        <f t="shared" si="34"/>
        <v>NO APLICA</v>
      </c>
      <c r="Y414" s="26" t="s">
        <v>1142</v>
      </c>
      <c r="Z414" s="26" t="s">
        <v>17</v>
      </c>
      <c r="AA414" s="26" t="s">
        <v>17</v>
      </c>
      <c r="AB414" s="27" t="s">
        <v>1128</v>
      </c>
      <c r="AC414" s="26" t="s">
        <v>17</v>
      </c>
      <c r="AD414" s="26" t="str">
        <f t="shared" si="36"/>
        <v>Pública clasificada</v>
      </c>
      <c r="AE414" s="26" t="e">
        <f t="shared" ca="1" si="32"/>
        <v>#NAME?</v>
      </c>
    </row>
    <row r="415" spans="8:31" ht="270" x14ac:dyDescent="0.25">
      <c r="H415" s="16" t="e">
        <f ca="1" xml:space="preserve"> _xll.EPMOlapMemberO("[CONTRATO].[PARENTH1].[C05942025]","","C05942025","","000;001")</f>
        <v>#NAME?</v>
      </c>
      <c r="I415" s="16" t="e">
        <f ca="1" xml:space="preserve"> _xll.EPMOlapMemberO("[AREA].[PARENTH1].[10000000091003]","","Ofic. Tecnologías de","","000;001")</f>
        <v>#NAME?</v>
      </c>
      <c r="J415" s="16" t="e">
        <f ca="1" xml:space="preserve"> _xll.EPMOlapMemberO("[RUBRO].[PARENTH1].[5145050001]","","EQUIPO DE COMPUTO GER. ADMINISTRATIVA","","000;001")</f>
        <v>#NAME?</v>
      </c>
      <c r="K415" s="17" t="s">
        <v>770</v>
      </c>
      <c r="L415" s="17" t="s">
        <v>47</v>
      </c>
      <c r="M415" s="17" t="s">
        <v>76</v>
      </c>
      <c r="N415" s="35" t="s">
        <v>632</v>
      </c>
      <c r="O415" s="43" t="s">
        <v>435</v>
      </c>
      <c r="P415" t="str">
        <f t="shared" si="33"/>
        <v>enero</v>
      </c>
      <c r="Q415" s="43" t="s">
        <v>15</v>
      </c>
      <c r="R415" s="51">
        <f t="shared" si="35"/>
        <v>6.1</v>
      </c>
      <c r="S415" s="17" t="s">
        <v>84</v>
      </c>
      <c r="T415" s="17" t="s">
        <v>11</v>
      </c>
      <c r="U415" s="18">
        <v>799000590</v>
      </c>
      <c r="V415" s="18">
        <v>799000590</v>
      </c>
      <c r="W415" s="18" t="s">
        <v>85</v>
      </c>
      <c r="X415" s="15" t="str">
        <f t="shared" si="34"/>
        <v>NO APLICA</v>
      </c>
      <c r="Y415" s="26" t="s">
        <v>1142</v>
      </c>
      <c r="Z415" s="26" t="s">
        <v>17</v>
      </c>
      <c r="AA415" s="26" t="s">
        <v>17</v>
      </c>
      <c r="AB415" s="27" t="s">
        <v>1128</v>
      </c>
      <c r="AC415" s="26" t="s">
        <v>17</v>
      </c>
      <c r="AD415" s="26" t="str">
        <f t="shared" si="36"/>
        <v>Pública clasificada</v>
      </c>
      <c r="AE415" s="26" t="e">
        <f t="shared" ca="1" si="32"/>
        <v>#NAME?</v>
      </c>
    </row>
    <row r="416" spans="8:31" ht="360" x14ac:dyDescent="0.25">
      <c r="H416" s="16" t="e">
        <f ca="1" xml:space="preserve"> _xll.EPMOlapMemberO("[CONTRATO].[PARENTH1].[C05972025]","","C05972025","","000;001")</f>
        <v>#NAME?</v>
      </c>
      <c r="I416" s="16" t="e">
        <f ca="1" xml:space="preserve"> _xll.EPMOlapMemberO("[AREA].[PARENTH1].[10000000091003]","","Ofic. Tecnologías de","","000;001")</f>
        <v>#NAME?</v>
      </c>
      <c r="J416" s="16" t="e">
        <f ca="1" xml:space="preserve"> _xll.EPMOlapMemberO("[RUBRO].[PARENTH1].[5160050000]","","EQUIPO DE COMPUTACION","","000;001")</f>
        <v>#NAME?</v>
      </c>
      <c r="K416" s="17" t="s">
        <v>771</v>
      </c>
      <c r="L416" s="17" t="s">
        <v>47</v>
      </c>
      <c r="M416" s="17" t="s">
        <v>585</v>
      </c>
      <c r="N416" s="35" t="s">
        <v>772</v>
      </c>
      <c r="O416" s="43" t="s">
        <v>79</v>
      </c>
      <c r="P416" t="str">
        <f t="shared" si="33"/>
        <v>enero</v>
      </c>
      <c r="Q416" s="43" t="s">
        <v>773</v>
      </c>
      <c r="R416" s="51">
        <f t="shared" si="35"/>
        <v>15.133333333333333</v>
      </c>
      <c r="S416" s="17" t="s">
        <v>84</v>
      </c>
      <c r="T416" s="17" t="s">
        <v>11</v>
      </c>
      <c r="U416" s="18">
        <v>84807300</v>
      </c>
      <c r="V416" s="18">
        <v>84807300</v>
      </c>
      <c r="W416" s="18" t="s">
        <v>85</v>
      </c>
      <c r="X416" s="15" t="str">
        <f t="shared" si="34"/>
        <v>NO APLICA</v>
      </c>
      <c r="Y416" s="26" t="s">
        <v>1142</v>
      </c>
      <c r="Z416" s="26" t="s">
        <v>17</v>
      </c>
      <c r="AA416" s="26" t="s">
        <v>17</v>
      </c>
      <c r="AB416" s="27" t="s">
        <v>1128</v>
      </c>
      <c r="AC416" s="26" t="s">
        <v>17</v>
      </c>
      <c r="AD416" s="26" t="str">
        <f t="shared" si="36"/>
        <v>Pública clasificada</v>
      </c>
      <c r="AE416" s="26" t="e">
        <f t="shared" ca="1" si="32"/>
        <v>#NAME?</v>
      </c>
    </row>
    <row r="417" spans="8:31" ht="405" x14ac:dyDescent="0.25">
      <c r="H417" s="16" t="e">
        <f ca="1" xml:space="preserve"> _xll.EPMOlapMemberO("[CONTRATO].[PARENTH1].[C05982025]","","C05982025","","000;001")</f>
        <v>#NAME?</v>
      </c>
      <c r="I417" s="16" t="e">
        <f ca="1" xml:space="preserve"> _xll.EPMOlapMemberO("[AREA].[PARENTH1].[10000000091003]","","Ofic. Tecnologías de","","000;001")</f>
        <v>#NAME?</v>
      </c>
      <c r="J417" s="16" t="e">
        <f ca="1" xml:space="preserve"> _xll.EPMOlapMemberO("[RUBRO].[PARENTH1].[5160050000]","","EQUIPO DE COMPUTACION","","000;001")</f>
        <v>#NAME?</v>
      </c>
      <c r="K417" s="17" t="s">
        <v>774</v>
      </c>
      <c r="L417" s="17" t="s">
        <v>47</v>
      </c>
      <c r="M417" s="17" t="s">
        <v>590</v>
      </c>
      <c r="N417" s="35" t="s">
        <v>589</v>
      </c>
      <c r="O417" s="43" t="s">
        <v>79</v>
      </c>
      <c r="P417" t="str">
        <f t="shared" si="33"/>
        <v>enero</v>
      </c>
      <c r="Q417" s="43" t="s">
        <v>101</v>
      </c>
      <c r="R417" s="51">
        <f t="shared" si="35"/>
        <v>3.9666666666666668</v>
      </c>
      <c r="S417" s="17" t="s">
        <v>84</v>
      </c>
      <c r="T417" s="17" t="s">
        <v>11</v>
      </c>
      <c r="U417" s="18">
        <v>35618506</v>
      </c>
      <c r="V417" s="18">
        <v>35618506</v>
      </c>
      <c r="W417" s="18" t="s">
        <v>85</v>
      </c>
      <c r="X417" s="15" t="str">
        <f t="shared" si="34"/>
        <v>NO APLICA</v>
      </c>
      <c r="Y417" s="26" t="s">
        <v>1142</v>
      </c>
      <c r="Z417" s="26" t="s">
        <v>17</v>
      </c>
      <c r="AA417" s="26" t="s">
        <v>17</v>
      </c>
      <c r="AB417" s="27" t="s">
        <v>1128</v>
      </c>
      <c r="AC417" s="26" t="s">
        <v>17</v>
      </c>
      <c r="AD417" s="26" t="str">
        <f t="shared" si="36"/>
        <v>Pública clasificada</v>
      </c>
      <c r="AE417" s="26" t="e">
        <f t="shared" ca="1" si="32"/>
        <v>#NAME?</v>
      </c>
    </row>
    <row r="418" spans="8:31" ht="300" x14ac:dyDescent="0.25">
      <c r="H418" s="16" t="e">
        <f ca="1" xml:space="preserve"> _xll.EPMOlapMemberO("[CONTRATO].[PARENTH1].[C05992025]","","C05992025","","000;001")</f>
        <v>#NAME?</v>
      </c>
      <c r="I418" s="16" t="e">
        <f ca="1" xml:space="preserve"> _xll.EPMOlapMemberO("[AREA].[PARENTH1].[10000000091003]","","Ofic. Tecnologías de","","000;001")</f>
        <v>#NAME?</v>
      </c>
      <c r="J418" s="16" t="e">
        <f ca="1" xml:space="preserve"> _xll.EPMOlapMemberO("[RUBRO].[PARENTH1].[5160050000]","","EQUIPO DE COMPUTACION","","000;001")</f>
        <v>#NAME?</v>
      </c>
      <c r="K418" s="17" t="s">
        <v>775</v>
      </c>
      <c r="L418" s="17" t="s">
        <v>47</v>
      </c>
      <c r="M418" s="17" t="s">
        <v>590</v>
      </c>
      <c r="N418" s="35" t="s">
        <v>610</v>
      </c>
      <c r="O418" s="43" t="s">
        <v>654</v>
      </c>
      <c r="P418" t="str">
        <f t="shared" si="33"/>
        <v>enero</v>
      </c>
      <c r="Q418" s="43" t="s">
        <v>773</v>
      </c>
      <c r="R418" s="51">
        <f t="shared" si="35"/>
        <v>8.0666666666666664</v>
      </c>
      <c r="S418" s="17" t="s">
        <v>84</v>
      </c>
      <c r="T418" s="17" t="s">
        <v>11</v>
      </c>
      <c r="U418" s="18">
        <v>52094058</v>
      </c>
      <c r="V418" s="18">
        <v>52094058</v>
      </c>
      <c r="W418" s="18" t="s">
        <v>85</v>
      </c>
      <c r="X418" s="15" t="str">
        <f t="shared" si="34"/>
        <v>NO APLICA</v>
      </c>
      <c r="Y418" s="26" t="s">
        <v>1142</v>
      </c>
      <c r="Z418" s="26" t="s">
        <v>17</v>
      </c>
      <c r="AA418" s="26" t="s">
        <v>17</v>
      </c>
      <c r="AB418" s="27" t="s">
        <v>1128</v>
      </c>
      <c r="AC418" s="26" t="s">
        <v>17</v>
      </c>
      <c r="AD418" s="26" t="str">
        <f t="shared" si="36"/>
        <v>Pública clasificada</v>
      </c>
      <c r="AE418" s="26" t="e">
        <f t="shared" ca="1" si="32"/>
        <v>#NAME?</v>
      </c>
    </row>
    <row r="419" spans="8:31" ht="255" x14ac:dyDescent="0.25">
      <c r="H419" s="16" t="e">
        <f ca="1" xml:space="preserve"> _xll.EPMOlapMemberO("[CONTRATO].[PARENTH1].[C06022025]","","C06022025","","000;001")</f>
        <v>#NAME?</v>
      </c>
      <c r="I419" s="16" t="e">
        <f ca="1" xml:space="preserve"> _xll.EPMOlapMemberO("[AREA].[PARENTH1].[10000000091003]","","Ofic. Tecnologías de","","000;001")</f>
        <v>#NAME?</v>
      </c>
      <c r="J419" s="16" t="e">
        <f ca="1" xml:space="preserve"> _xll.EPMOlapMemberO("[RUBRO].[PARENTH1].[5160050000]","","EQUIPO DE COMPUTACION","","000;001")</f>
        <v>#NAME?</v>
      </c>
      <c r="K419" s="17" t="s">
        <v>776</v>
      </c>
      <c r="L419" s="17" t="s">
        <v>10</v>
      </c>
      <c r="M419" s="17" t="s">
        <v>24</v>
      </c>
      <c r="N419" s="35" t="s">
        <v>777</v>
      </c>
      <c r="O419" s="43" t="s">
        <v>778</v>
      </c>
      <c r="P419" t="str">
        <f t="shared" si="33"/>
        <v>enero</v>
      </c>
      <c r="Q419" s="43" t="s">
        <v>103</v>
      </c>
      <c r="R419" s="51">
        <f t="shared" si="35"/>
        <v>11.133333333333333</v>
      </c>
      <c r="S419" s="17" t="s">
        <v>21</v>
      </c>
      <c r="T419" s="17" t="s">
        <v>11</v>
      </c>
      <c r="U419" s="18">
        <v>301680880</v>
      </c>
      <c r="V419" s="18">
        <v>301680880</v>
      </c>
      <c r="W419" s="18" t="s">
        <v>25</v>
      </c>
      <c r="X419" s="15" t="str">
        <f t="shared" si="34"/>
        <v>NO APLICA</v>
      </c>
      <c r="Y419" s="26" t="s">
        <v>1142</v>
      </c>
      <c r="Z419" s="26" t="s">
        <v>17</v>
      </c>
      <c r="AA419" s="26" t="s">
        <v>17</v>
      </c>
      <c r="AB419" s="27" t="s">
        <v>1128</v>
      </c>
      <c r="AC419" s="26" t="s">
        <v>17</v>
      </c>
      <c r="AD419" s="26" t="str">
        <f t="shared" si="36"/>
        <v>Pública clasificada</v>
      </c>
      <c r="AE419" s="26" t="e">
        <f t="shared" ca="1" si="32"/>
        <v>#NAME?</v>
      </c>
    </row>
    <row r="420" spans="8:31" ht="180" x14ac:dyDescent="0.25">
      <c r="H420" s="16" t="e">
        <f ca="1" xml:space="preserve"> _xll.EPMOlapMemberO("[CONTRATO].[PARENTH1].[C55662025]","","C55662025","","000;001")</f>
        <v>#NAME?</v>
      </c>
      <c r="I420" s="16" t="e">
        <f ca="1" xml:space="preserve"> _xll.EPMOlapMemberO("[AREA].[PARENTH1].[10000000033003]","","Gcia. Logística","","000;001")</f>
        <v>#NAME?</v>
      </c>
      <c r="J420" s="16" t="e">
        <f ca="1" xml:space="preserve"> _xll.EPMOlapMemberO("[RUBRO].[PARENTH1].[5145050001]","","EQUIPO DE COMPUTO GER. ADMINISTRATIVA","","000;001")</f>
        <v>#NAME?</v>
      </c>
      <c r="K420" s="17" t="s">
        <v>779</v>
      </c>
      <c r="L420" s="17" t="s">
        <v>112</v>
      </c>
      <c r="M420" s="17" t="s">
        <v>781</v>
      </c>
      <c r="N420" s="35" t="s">
        <v>780</v>
      </c>
      <c r="O420" s="43" t="s">
        <v>14</v>
      </c>
      <c r="P420" t="str">
        <f t="shared" si="33"/>
        <v>enero</v>
      </c>
      <c r="Q420" s="43" t="s">
        <v>15</v>
      </c>
      <c r="R420" s="51">
        <f t="shared" si="35"/>
        <v>12.133333333333333</v>
      </c>
      <c r="S420" s="17" t="s">
        <v>21</v>
      </c>
      <c r="T420" s="17" t="s">
        <v>11</v>
      </c>
      <c r="U420" s="18">
        <v>47582940</v>
      </c>
      <c r="V420" s="18">
        <v>47582940</v>
      </c>
      <c r="W420" s="18" t="s">
        <v>9</v>
      </c>
      <c r="X420" s="15" t="str">
        <f t="shared" si="34"/>
        <v>NO APLICA</v>
      </c>
      <c r="Y420" s="26" t="s">
        <v>1142</v>
      </c>
      <c r="Z420" s="26" t="s">
        <v>17</v>
      </c>
      <c r="AA420" s="26" t="s">
        <v>17</v>
      </c>
      <c r="AB420" s="27" t="s">
        <v>1128</v>
      </c>
      <c r="AC420" s="26" t="s">
        <v>17</v>
      </c>
      <c r="AD420" s="26" t="str">
        <f t="shared" si="36"/>
        <v>Pública clasificada</v>
      </c>
      <c r="AE420" s="26" t="e">
        <f t="shared" ca="1" si="32"/>
        <v>#NAME?</v>
      </c>
    </row>
    <row r="421" spans="8:31" ht="150" x14ac:dyDescent="0.25">
      <c r="H421" s="16" t="e">
        <f ca="1" xml:space="preserve"> _xll.EPMOlapMemberO("[CONTRATO].[PARENTH1].[C24022025]","","C24022025","","000;001")</f>
        <v>#NAME?</v>
      </c>
      <c r="I421" s="16" t="e">
        <f ca="1" xml:space="preserve"> _xll.EPMOlapMemberO("[AREA].[PARENTH1].[10000000095001]","","Secretaría General y","","000;001")</f>
        <v>#NAME?</v>
      </c>
      <c r="J421" s="19" t="e">
        <f ca="1" xml:space="preserve"> _xll.EPMOlapMemberO("[RUBRO].[PARENTH2].[5104950001]","","INTERESES (RENDIMIENTOS) PASIVO SISTEMA GENERAL DE","","000;001")</f>
        <v>#NAME?</v>
      </c>
      <c r="K421" s="17" t="s">
        <v>782</v>
      </c>
      <c r="L421" s="17" t="s">
        <v>112</v>
      </c>
      <c r="M421" s="17" t="s">
        <v>781</v>
      </c>
      <c r="N421" s="35" t="s">
        <v>783</v>
      </c>
      <c r="O421" s="43" t="s">
        <v>14</v>
      </c>
      <c r="P421" t="str">
        <f t="shared" si="33"/>
        <v>enero</v>
      </c>
      <c r="Q421" s="43" t="s">
        <v>15</v>
      </c>
      <c r="R421" s="51">
        <f t="shared" si="35"/>
        <v>12.133333333333333</v>
      </c>
      <c r="S421" s="17" t="s">
        <v>21</v>
      </c>
      <c r="T421" s="17" t="s">
        <v>11</v>
      </c>
      <c r="U421" s="18">
        <v>25000000</v>
      </c>
      <c r="V421" s="18">
        <v>25000000</v>
      </c>
      <c r="W421" s="18" t="s">
        <v>9</v>
      </c>
      <c r="X421" s="15" t="str">
        <f t="shared" si="34"/>
        <v>NO APLICA</v>
      </c>
      <c r="Y421" s="26" t="s">
        <v>1142</v>
      </c>
      <c r="Z421" s="26" t="s">
        <v>17</v>
      </c>
      <c r="AA421" s="26" t="s">
        <v>17</v>
      </c>
      <c r="AB421" s="27" t="s">
        <v>1128</v>
      </c>
      <c r="AC421" s="26" t="s">
        <v>17</v>
      </c>
      <c r="AD421" s="26" t="str">
        <f t="shared" si="36"/>
        <v>Pública clasificada</v>
      </c>
      <c r="AE421" s="26" t="e">
        <f t="shared" ca="1" si="32"/>
        <v>#NAME?</v>
      </c>
    </row>
    <row r="422" spans="8:31" ht="135" x14ac:dyDescent="0.25">
      <c r="H422" s="16" t="e">
        <f ca="1" xml:space="preserve"> _xll.EPMOlapMemberO("[CONTRATO].[PARENTH1].[C24032025]","","C24032025","","000;001")</f>
        <v>#NAME?</v>
      </c>
      <c r="I422" s="16" t="e">
        <f ca="1" xml:space="preserve"> _xll.EPMOlapMemberO("[AREA].[PARENTH1].[10000000095001]","","Secretaría General y","","000;001")</f>
        <v>#NAME?</v>
      </c>
      <c r="J422" s="19" t="e">
        <f ca="1" xml:space="preserve"> _xll.EPMOlapMemberO("[RUBRO].[PARENTH2].[5104950001]","","INTERESES (RENDIMIENTOS) PASIVO SISTEMA GENERAL DE","","000;001")</f>
        <v>#NAME?</v>
      </c>
      <c r="K422" s="17" t="s">
        <v>784</v>
      </c>
      <c r="L422" s="17" t="s">
        <v>112</v>
      </c>
      <c r="M422" s="17" t="s">
        <v>114</v>
      </c>
      <c r="N422" s="35" t="s">
        <v>785</v>
      </c>
      <c r="O422" s="43" t="s">
        <v>14</v>
      </c>
      <c r="P422" t="str">
        <f t="shared" si="33"/>
        <v>enero</v>
      </c>
      <c r="Q422" s="43" t="s">
        <v>15</v>
      </c>
      <c r="R422" s="51">
        <f t="shared" si="35"/>
        <v>12.133333333333333</v>
      </c>
      <c r="S422" s="17" t="s">
        <v>21</v>
      </c>
      <c r="T422" s="17" t="s">
        <v>11</v>
      </c>
      <c r="U422" s="18">
        <v>49472280</v>
      </c>
      <c r="V422" s="18">
        <v>49472280</v>
      </c>
      <c r="W422" s="18" t="s">
        <v>9</v>
      </c>
      <c r="X422" s="15" t="str">
        <f t="shared" si="34"/>
        <v>NO APLICA</v>
      </c>
      <c r="Y422" s="26" t="s">
        <v>1142</v>
      </c>
      <c r="Z422" s="26" t="s">
        <v>17</v>
      </c>
      <c r="AA422" s="26" t="s">
        <v>17</v>
      </c>
      <c r="AB422" s="27" t="s">
        <v>1128</v>
      </c>
      <c r="AC422" s="26" t="s">
        <v>17</v>
      </c>
      <c r="AD422" s="26" t="str">
        <f t="shared" si="36"/>
        <v>Pública clasificada</v>
      </c>
      <c r="AE422" s="26" t="e">
        <f t="shared" ca="1" si="32"/>
        <v>#NAME?</v>
      </c>
    </row>
    <row r="423" spans="8:31" ht="409.5" x14ac:dyDescent="0.25">
      <c r="H423" s="16" t="e">
        <f ca="1" xml:space="preserve"> _xll.EPMOlapMemberO("[CONTRATO].[PARENTH1].[C24052025]","","C24052025","","000;001")</f>
        <v>#NAME?</v>
      </c>
      <c r="I423" s="16" t="e">
        <f ca="1" xml:space="preserve"> _xll.EPMOlapMemberO("[AREA].[PARENTH1].[10000000095001]","","Secretaría General y","","000;001")</f>
        <v>#NAME?</v>
      </c>
      <c r="J423" s="16" t="e">
        <f ca="1" xml:space="preserve"> _xll.EPMOlapMemberO("[RUBRO].[PARENTH1].[5130200000]","","AVALUOS","","000;001")</f>
        <v>#NAME?</v>
      </c>
      <c r="K423" s="17" t="s">
        <v>786</v>
      </c>
      <c r="L423" s="17" t="s">
        <v>112</v>
      </c>
      <c r="M423" s="17" t="s">
        <v>114</v>
      </c>
      <c r="N423" s="35" t="s">
        <v>787</v>
      </c>
      <c r="O423" s="43" t="s">
        <v>14</v>
      </c>
      <c r="P423" t="str">
        <f t="shared" si="33"/>
        <v>enero</v>
      </c>
      <c r="Q423" s="43" t="s">
        <v>15</v>
      </c>
      <c r="R423" s="51">
        <f t="shared" si="35"/>
        <v>12.133333333333333</v>
      </c>
      <c r="S423" s="17" t="s">
        <v>21</v>
      </c>
      <c r="T423" s="17" t="s">
        <v>11</v>
      </c>
      <c r="U423" s="18">
        <v>105667716</v>
      </c>
      <c r="V423" s="18">
        <v>105667716</v>
      </c>
      <c r="W423" s="18" t="s">
        <v>9</v>
      </c>
      <c r="X423" s="15" t="str">
        <f t="shared" si="34"/>
        <v>NO APLICA</v>
      </c>
      <c r="Y423" s="26" t="s">
        <v>1142</v>
      </c>
      <c r="Z423" s="26" t="s">
        <v>17</v>
      </c>
      <c r="AA423" s="26" t="s">
        <v>17</v>
      </c>
      <c r="AB423" s="27" t="s">
        <v>1128</v>
      </c>
      <c r="AC423" s="26" t="s">
        <v>17</v>
      </c>
      <c r="AD423" s="26" t="str">
        <f t="shared" si="36"/>
        <v>Pública clasificada</v>
      </c>
      <c r="AE423" s="26" t="e">
        <f t="shared" ca="1" si="32"/>
        <v>#NAME?</v>
      </c>
    </row>
    <row r="424" spans="8:31" ht="409.5" x14ac:dyDescent="0.25">
      <c r="H424" s="16" t="e">
        <f ca="1" xml:space="preserve"> _xll.EPMOlapMemberO("[CONTRATO].[PARENTH1].[C24072025]","","C24072025","","000;001")</f>
        <v>#NAME?</v>
      </c>
      <c r="I424" s="16" t="e">
        <f ca="1" xml:space="preserve"> _xll.EPMOlapMemberO("[AREA].[PARENTH1].[10000000095001]","","Secretaría General y","","000;001")</f>
        <v>#NAME?</v>
      </c>
      <c r="J424" s="16" t="e">
        <f ca="1" xml:space="preserve"> _xll.EPMOlapMemberO("[RUBRO].[PARENTH1].[5130200000]","","AVALUOS","","000;001")</f>
        <v>#NAME?</v>
      </c>
      <c r="K424" s="17" t="s">
        <v>788</v>
      </c>
      <c r="L424" s="17" t="s">
        <v>112</v>
      </c>
      <c r="M424" s="17" t="s">
        <v>114</v>
      </c>
      <c r="N424" s="35" t="s">
        <v>789</v>
      </c>
      <c r="O424" s="43" t="s">
        <v>14</v>
      </c>
      <c r="P424" t="str">
        <f t="shared" si="33"/>
        <v>enero</v>
      </c>
      <c r="Q424" s="43" t="s">
        <v>15</v>
      </c>
      <c r="R424" s="51">
        <f t="shared" si="35"/>
        <v>12.133333333333333</v>
      </c>
      <c r="S424" s="17" t="s">
        <v>21</v>
      </c>
      <c r="T424" s="17" t="s">
        <v>11</v>
      </c>
      <c r="U424" s="18">
        <v>196240044</v>
      </c>
      <c r="V424" s="18">
        <v>196240044</v>
      </c>
      <c r="W424" s="18" t="s">
        <v>9</v>
      </c>
      <c r="X424" s="15" t="str">
        <f t="shared" si="34"/>
        <v>NO APLICA</v>
      </c>
      <c r="Y424" s="26" t="s">
        <v>1142</v>
      </c>
      <c r="Z424" s="26" t="s">
        <v>17</v>
      </c>
      <c r="AA424" s="26" t="s">
        <v>17</v>
      </c>
      <c r="AB424" s="27" t="s">
        <v>1128</v>
      </c>
      <c r="AC424" s="26" t="s">
        <v>17</v>
      </c>
      <c r="AD424" s="26" t="str">
        <f t="shared" si="36"/>
        <v>Pública clasificada</v>
      </c>
      <c r="AE424" s="26" t="e">
        <f t="shared" ca="1" si="32"/>
        <v>#NAME?</v>
      </c>
    </row>
    <row r="425" spans="8:31" ht="409.5" x14ac:dyDescent="0.25">
      <c r="H425" s="16" t="e">
        <f ca="1" xml:space="preserve"> _xll.EPMOlapMemberO("[CONTRATO].[PARENTH1].[C24082025]","","C24082025","","000;001")</f>
        <v>#NAME?</v>
      </c>
      <c r="I425" s="16" t="e">
        <f ca="1" xml:space="preserve"> _xll.EPMOlapMemberO("[AREA].[PARENTH1].[10000000095001]","","Secretaría General y","","000;001")</f>
        <v>#NAME?</v>
      </c>
      <c r="J425" s="16" t="e">
        <f ca="1" xml:space="preserve"> _xll.EPMOlapMemberO("[RUBRO].[PARENTH1].[5130200000]","","AVALUOS","","000;001")</f>
        <v>#NAME?</v>
      </c>
      <c r="K425" s="17" t="s">
        <v>790</v>
      </c>
      <c r="L425" s="17" t="s">
        <v>112</v>
      </c>
      <c r="M425" s="17" t="s">
        <v>114</v>
      </c>
      <c r="N425" s="35" t="s">
        <v>791</v>
      </c>
      <c r="O425" s="43" t="s">
        <v>14</v>
      </c>
      <c r="P425" t="str">
        <f t="shared" si="33"/>
        <v>enero</v>
      </c>
      <c r="Q425" s="43" t="s">
        <v>15</v>
      </c>
      <c r="R425" s="51">
        <f t="shared" si="35"/>
        <v>12.133333333333333</v>
      </c>
      <c r="S425" s="17" t="s">
        <v>21</v>
      </c>
      <c r="T425" s="17" t="s">
        <v>11</v>
      </c>
      <c r="U425" s="18">
        <v>69768600</v>
      </c>
      <c r="V425" s="18">
        <v>69768600</v>
      </c>
      <c r="W425" s="18" t="s">
        <v>9</v>
      </c>
      <c r="X425" s="15" t="str">
        <f t="shared" si="34"/>
        <v>NO APLICA</v>
      </c>
      <c r="Y425" s="26" t="s">
        <v>1142</v>
      </c>
      <c r="Z425" s="26" t="s">
        <v>17</v>
      </c>
      <c r="AA425" s="26" t="s">
        <v>17</v>
      </c>
      <c r="AB425" s="27" t="s">
        <v>1128</v>
      </c>
      <c r="AC425" s="26" t="s">
        <v>17</v>
      </c>
      <c r="AD425" s="26" t="str">
        <f t="shared" si="36"/>
        <v>Pública clasificada</v>
      </c>
      <c r="AE425" s="26" t="e">
        <f t="shared" ca="1" si="32"/>
        <v>#NAME?</v>
      </c>
    </row>
    <row r="426" spans="8:31" ht="255" x14ac:dyDescent="0.25">
      <c r="H426" s="16" t="e">
        <f ca="1" xml:space="preserve"> _xll.EPMOlapMemberO("[CONTRATO].[PARENTH1].[C24092025]","","C24092025","","000;001")</f>
        <v>#NAME?</v>
      </c>
      <c r="I426" s="16" t="e">
        <f ca="1" xml:space="preserve"> _xll.EPMOlapMemberO("[AREA].[PARENTH1].[10000000095001]","","Secretaría General y","","000;001")</f>
        <v>#NAME?</v>
      </c>
      <c r="J426" s="16" t="e">
        <f ca="1" xml:space="preserve"> _xll.EPMOlapMemberO("[RUBRO].[PARENTH1].[5130200000]","","AVALUOS","","000;001")</f>
        <v>#NAME?</v>
      </c>
      <c r="K426" s="17" t="s">
        <v>792</v>
      </c>
      <c r="L426" s="17" t="s">
        <v>112</v>
      </c>
      <c r="M426" s="17" t="s">
        <v>114</v>
      </c>
      <c r="N426" s="35" t="s">
        <v>793</v>
      </c>
      <c r="O426" s="43" t="s">
        <v>14</v>
      </c>
      <c r="P426" t="str">
        <f t="shared" si="33"/>
        <v>enero</v>
      </c>
      <c r="Q426" s="43" t="s">
        <v>15</v>
      </c>
      <c r="R426" s="51">
        <f t="shared" si="35"/>
        <v>12.133333333333333</v>
      </c>
      <c r="S426" s="17" t="s">
        <v>21</v>
      </c>
      <c r="T426" s="17" t="s">
        <v>11</v>
      </c>
      <c r="U426" s="18">
        <v>12000000</v>
      </c>
      <c r="V426" s="18">
        <v>12000000</v>
      </c>
      <c r="W426" s="18" t="s">
        <v>9</v>
      </c>
      <c r="X426" s="15" t="str">
        <f t="shared" si="34"/>
        <v>NO APLICA</v>
      </c>
      <c r="Y426" s="26" t="s">
        <v>1142</v>
      </c>
      <c r="Z426" s="26" t="s">
        <v>17</v>
      </c>
      <c r="AA426" s="26" t="s">
        <v>17</v>
      </c>
      <c r="AB426" s="27" t="s">
        <v>1128</v>
      </c>
      <c r="AC426" s="26" t="s">
        <v>17</v>
      </c>
      <c r="AD426" s="26" t="str">
        <f t="shared" si="36"/>
        <v>Pública clasificada</v>
      </c>
      <c r="AE426" s="26" t="e">
        <f t="shared" ca="1" si="32"/>
        <v>#NAME?</v>
      </c>
    </row>
    <row r="427" spans="8:31" ht="165" x14ac:dyDescent="0.25">
      <c r="H427" s="16" t="e">
        <f ca="1" xml:space="preserve"> _xll.EPMOlapMemberO("[CONTRATO].[PARENTH1].[C24122025]","","C24122025","","000;001")</f>
        <v>#NAME?</v>
      </c>
      <c r="I427" s="16" t="e">
        <f ca="1" xml:space="preserve"> _xll.EPMOlapMemberO("[AREA].[PARENTH1].[10000000095001]","","Secretaría General y","","000;001")</f>
        <v>#NAME?</v>
      </c>
      <c r="J427" s="16" t="e">
        <f ca="1" xml:space="preserve"> _xll.EPMOlapMemberO("[RUBRO].[PARENTH1].[5130200000]","","AVALUOS","","000;001")</f>
        <v>#NAME?</v>
      </c>
      <c r="K427" s="17" t="s">
        <v>794</v>
      </c>
      <c r="L427" s="17" t="s">
        <v>112</v>
      </c>
      <c r="M427" s="17" t="s">
        <v>114</v>
      </c>
      <c r="N427" s="35" t="s">
        <v>795</v>
      </c>
      <c r="O427" s="43" t="s">
        <v>14</v>
      </c>
      <c r="P427" t="str">
        <f t="shared" si="33"/>
        <v>enero</v>
      </c>
      <c r="Q427" s="43" t="s">
        <v>15</v>
      </c>
      <c r="R427" s="51">
        <f t="shared" si="35"/>
        <v>12.133333333333333</v>
      </c>
      <c r="S427" s="17" t="s">
        <v>21</v>
      </c>
      <c r="T427" s="17" t="s">
        <v>11</v>
      </c>
      <c r="U427" s="18">
        <v>348145119</v>
      </c>
      <c r="V427" s="18">
        <v>348145119</v>
      </c>
      <c r="W427" s="18" t="s">
        <v>9</v>
      </c>
      <c r="X427" s="15" t="str">
        <f t="shared" si="34"/>
        <v>NO APLICA</v>
      </c>
      <c r="Y427" s="26" t="s">
        <v>1142</v>
      </c>
      <c r="Z427" s="26" t="s">
        <v>17</v>
      </c>
      <c r="AA427" s="26" t="s">
        <v>17</v>
      </c>
      <c r="AB427" s="27" t="s">
        <v>1128</v>
      </c>
      <c r="AC427" s="26" t="s">
        <v>17</v>
      </c>
      <c r="AD427" s="26" t="str">
        <f t="shared" si="36"/>
        <v>Pública clasificada</v>
      </c>
      <c r="AE427" s="26" t="e">
        <f t="shared" ca="1" si="32"/>
        <v>#NAME?</v>
      </c>
    </row>
    <row r="428" spans="8:31" ht="285" x14ac:dyDescent="0.25">
      <c r="H428" s="16" t="e">
        <f ca="1" xml:space="preserve"> _xll.EPMOlapMemberO("[CONTRATO].[PARENTH1].[C24282025]","","C24282025","","000;001")</f>
        <v>#NAME?</v>
      </c>
      <c r="I428" s="16" t="e">
        <f ca="1" xml:space="preserve"> _xll.EPMOlapMemberO("[AREA].[PARENTH1].[10000000095001]","","Secretaría General y","","000;001")</f>
        <v>#NAME?</v>
      </c>
      <c r="J428" s="16" t="e">
        <f ca="1" xml:space="preserve"> _xll.EPMOlapMemberO("[RUBRO].[PARENTH1].[5130200000]","","AVALUOS","","000;001")</f>
        <v>#NAME?</v>
      </c>
      <c r="K428" s="17" t="s">
        <v>796</v>
      </c>
      <c r="L428" s="17" t="s">
        <v>797</v>
      </c>
      <c r="M428" s="17" t="s">
        <v>9</v>
      </c>
      <c r="N428" s="35" t="s">
        <v>798</v>
      </c>
      <c r="O428" s="43" t="s">
        <v>14</v>
      </c>
      <c r="P428" t="str">
        <f t="shared" si="33"/>
        <v>enero</v>
      </c>
      <c r="Q428" s="43" t="s">
        <v>15</v>
      </c>
      <c r="R428" s="51">
        <f t="shared" si="35"/>
        <v>12.133333333333333</v>
      </c>
      <c r="S428" s="17" t="s">
        <v>21</v>
      </c>
      <c r="T428" s="17" t="s">
        <v>11</v>
      </c>
      <c r="U428" s="18">
        <v>1242848856</v>
      </c>
      <c r="V428" s="18">
        <v>1242848856</v>
      </c>
      <c r="W428" s="18" t="s">
        <v>17</v>
      </c>
      <c r="X428" s="15" t="str">
        <f t="shared" si="34"/>
        <v>APROBADAS</v>
      </c>
      <c r="Y428" s="26" t="s">
        <v>1142</v>
      </c>
      <c r="Z428" s="26" t="s">
        <v>17</v>
      </c>
      <c r="AA428" s="26" t="s">
        <v>17</v>
      </c>
      <c r="AB428" s="27" t="s">
        <v>1128</v>
      </c>
      <c r="AC428" s="26" t="s">
        <v>17</v>
      </c>
      <c r="AD428" s="26" t="str">
        <f t="shared" si="36"/>
        <v>Pública clasificada</v>
      </c>
      <c r="AE428" s="26" t="e">
        <f t="shared" ca="1" si="32"/>
        <v>#NAME?</v>
      </c>
    </row>
    <row r="429" spans="8:31" ht="285" x14ac:dyDescent="0.25">
      <c r="H429" s="16" t="e">
        <f ca="1" xml:space="preserve"> _xll.EPMOlapMemberO("[CONTRATO].[PARENTH1].[C86012025]","","C86012025","","000;001")</f>
        <v>#NAME?</v>
      </c>
      <c r="I429" s="16" t="e">
        <f ca="1" xml:space="preserve"> _xll.EPMOlapMemberO("[AREA].[PARENTH1].[10000000025002]","","PYP ECOPETROL ZONA ANDINA","","000;001")</f>
        <v>#NAME?</v>
      </c>
      <c r="J429" s="16" t="e">
        <f ca="1" xml:space="preserve"> _xll.EPMOlapMemberO("[RUBRO].[PARENTH1].[5130200000]","","AVALUOS","","000;001")</f>
        <v>#NAME?</v>
      </c>
      <c r="K429" s="17" t="s">
        <v>799</v>
      </c>
      <c r="L429" s="17" t="s">
        <v>800</v>
      </c>
      <c r="M429" s="17" t="s">
        <v>9</v>
      </c>
      <c r="N429" s="35" t="s">
        <v>798</v>
      </c>
      <c r="O429" s="43" t="s">
        <v>14</v>
      </c>
      <c r="P429" t="str">
        <f t="shared" si="33"/>
        <v>enero</v>
      </c>
      <c r="Q429" s="43" t="s">
        <v>15</v>
      </c>
      <c r="R429" s="51">
        <f t="shared" si="35"/>
        <v>12.133333333333333</v>
      </c>
      <c r="S429" s="17" t="s">
        <v>21</v>
      </c>
      <c r="T429" s="17" t="s">
        <v>11</v>
      </c>
      <c r="U429" s="18">
        <v>3628817580</v>
      </c>
      <c r="V429" s="18">
        <v>3628817580</v>
      </c>
      <c r="W429" s="18" t="s">
        <v>17</v>
      </c>
      <c r="X429" s="15" t="str">
        <f t="shared" si="34"/>
        <v>APROBADAS</v>
      </c>
      <c r="Y429" s="26" t="s">
        <v>1142</v>
      </c>
      <c r="Z429" s="26" t="s">
        <v>17</v>
      </c>
      <c r="AA429" s="26" t="s">
        <v>17</v>
      </c>
      <c r="AB429" s="27" t="s">
        <v>1128</v>
      </c>
      <c r="AC429" s="26" t="s">
        <v>17</v>
      </c>
      <c r="AD429" s="26" t="str">
        <f t="shared" si="36"/>
        <v>Pública clasificada</v>
      </c>
      <c r="AE429" s="26" t="e">
        <f t="shared" ca="1" si="32"/>
        <v>#NAME?</v>
      </c>
    </row>
    <row r="430" spans="8:31" ht="255" x14ac:dyDescent="0.25">
      <c r="H430" s="16" t="e">
        <f ca="1" xml:space="preserve"> _xll.EPMOlapMemberO("[CONTRATO].[PARENTH1].[C86022025]","","C86022025","","000;001")</f>
        <v>#NAME?</v>
      </c>
      <c r="I430" s="16" t="e">
        <f ca="1" xml:space="preserve"> _xll.EPMOlapMemberO("[AREA].[PARENTH1].[10000000025004]","","PYP ECOPETROL ZONA ORIENTE","","000;001")</f>
        <v>#NAME?</v>
      </c>
      <c r="J430" s="16" t="e">
        <f ca="1" xml:space="preserve"> _xll.EPMOlapMemberO("[RUBRO].[PARENTH1].[5130200000]","","AVALUOS","","000;001")</f>
        <v>#NAME?</v>
      </c>
      <c r="K430" s="17" t="s">
        <v>802</v>
      </c>
      <c r="L430" s="17" t="s">
        <v>47</v>
      </c>
      <c r="M430" s="17" t="s">
        <v>653</v>
      </c>
      <c r="N430" s="35" t="s">
        <v>803</v>
      </c>
      <c r="O430" s="43" t="s">
        <v>654</v>
      </c>
      <c r="P430" t="str">
        <f t="shared" si="33"/>
        <v>enero</v>
      </c>
      <c r="Q430" s="43" t="s">
        <v>15</v>
      </c>
      <c r="R430" s="51">
        <f t="shared" si="35"/>
        <v>5.0666666666666664</v>
      </c>
      <c r="S430" s="17" t="s">
        <v>84</v>
      </c>
      <c r="T430" s="17" t="s">
        <v>11</v>
      </c>
      <c r="U430" s="18">
        <v>307622727</v>
      </c>
      <c r="V430" s="18">
        <v>307622727</v>
      </c>
      <c r="W430" s="18" t="s">
        <v>85</v>
      </c>
      <c r="X430" s="15" t="str">
        <f t="shared" si="34"/>
        <v>NO APLICA</v>
      </c>
      <c r="Y430" s="26" t="s">
        <v>1142</v>
      </c>
      <c r="Z430" s="26" t="s">
        <v>17</v>
      </c>
      <c r="AA430" s="26" t="s">
        <v>17</v>
      </c>
      <c r="AB430" s="27" t="s">
        <v>1128</v>
      </c>
      <c r="AC430" s="26" t="s">
        <v>17</v>
      </c>
      <c r="AD430" s="26" t="str">
        <f t="shared" si="36"/>
        <v>Pública clasificada</v>
      </c>
      <c r="AE430" s="26" t="e">
        <f t="shared" ca="1" si="32"/>
        <v>#NAME?</v>
      </c>
    </row>
    <row r="431" spans="8:31" ht="330" x14ac:dyDescent="0.25">
      <c r="H431" s="16" t="e">
        <f ca="1" xml:space="preserve"> _xll.EPMOlapMemberO("[CONTRATO].[PARENTH1].[C06042025]","","C06042025","","000;001")</f>
        <v>#NAME?</v>
      </c>
      <c r="I431" s="16" t="e">
        <f ca="1" xml:space="preserve"> _xll.EPMOlapMemberO("[AREA].[PARENTH1].[10000000091003]","","Ofic. Tecnologías de","","000;001")</f>
        <v>#NAME?</v>
      </c>
      <c r="J431" s="16" t="e">
        <f ca="1" xml:space="preserve"> _xll.EPMOlapMemberO("[RUBRO].[PARENTH1].[5145050001]","","EQUIPO DE COMPUTO GER. ADMINISTRATIVA","","000;001")</f>
        <v>#NAME?</v>
      </c>
      <c r="K431" s="17" t="s">
        <v>804</v>
      </c>
      <c r="L431" s="17" t="s">
        <v>47</v>
      </c>
      <c r="M431" s="17" t="s">
        <v>806</v>
      </c>
      <c r="N431" s="35" t="s">
        <v>805</v>
      </c>
      <c r="O431" s="43" t="s">
        <v>79</v>
      </c>
      <c r="P431" t="str">
        <f t="shared" si="33"/>
        <v>enero</v>
      </c>
      <c r="Q431" s="43" t="s">
        <v>15</v>
      </c>
      <c r="R431" s="51">
        <f t="shared" si="35"/>
        <v>12.133333333333333</v>
      </c>
      <c r="S431" s="17" t="s">
        <v>84</v>
      </c>
      <c r="T431" s="17" t="s">
        <v>11</v>
      </c>
      <c r="U431" s="18">
        <v>20000000</v>
      </c>
      <c r="V431" s="18">
        <v>20000000</v>
      </c>
      <c r="W431" s="18" t="s">
        <v>25</v>
      </c>
      <c r="X431" s="15" t="str">
        <f t="shared" si="34"/>
        <v>NO APLICA</v>
      </c>
      <c r="Y431" s="26" t="s">
        <v>1142</v>
      </c>
      <c r="Z431" s="26" t="s">
        <v>17</v>
      </c>
      <c r="AA431" s="26" t="s">
        <v>17</v>
      </c>
      <c r="AB431" s="27" t="s">
        <v>1128</v>
      </c>
      <c r="AC431" s="26" t="s">
        <v>17</v>
      </c>
      <c r="AD431" s="26" t="str">
        <f t="shared" si="36"/>
        <v>Pública clasificada</v>
      </c>
      <c r="AE431" s="26" t="e">
        <f t="shared" ca="1" si="32"/>
        <v>#NAME?</v>
      </c>
    </row>
    <row r="432" spans="8:31" ht="240" x14ac:dyDescent="0.25">
      <c r="H432" s="16" t="e">
        <f ca="1" xml:space="preserve"> _xll.EPMOlapMemberO("[CONTRATO].[PARENTH1].[C06052025]","","C06052025","","000;001")</f>
        <v>#NAME?</v>
      </c>
      <c r="I432" s="16" t="e">
        <f ca="1" xml:space="preserve"> _xll.EPMOlapMemberO("[AREA].[PARENTH1].[10000000091003]","","Ofic. Tecnologías de","","000;001")</f>
        <v>#NAME?</v>
      </c>
      <c r="J432" s="16" t="e">
        <f ca="1" xml:space="preserve"> _xll.EPMOlapMemberO("[RUBRO].[PARENTH1].[5160050000]","","EQUIPO DE COMPUTACION","","000;001")</f>
        <v>#NAME?</v>
      </c>
      <c r="K432" s="17" t="s">
        <v>807</v>
      </c>
      <c r="L432" s="17" t="s">
        <v>47</v>
      </c>
      <c r="M432" s="17" t="s">
        <v>809</v>
      </c>
      <c r="N432" s="35" t="s">
        <v>808</v>
      </c>
      <c r="O432" s="43" t="s">
        <v>654</v>
      </c>
      <c r="P432" t="str">
        <f t="shared" si="33"/>
        <v>enero</v>
      </c>
      <c r="Q432" s="43" t="s">
        <v>15</v>
      </c>
      <c r="R432" s="51">
        <f t="shared" si="35"/>
        <v>5.0666666666666664</v>
      </c>
      <c r="S432" s="17" t="s">
        <v>84</v>
      </c>
      <c r="T432" s="17" t="s">
        <v>11</v>
      </c>
      <c r="U432" s="18">
        <v>48068294</v>
      </c>
      <c r="V432" s="18">
        <v>48068294</v>
      </c>
      <c r="W432" s="18" t="s">
        <v>85</v>
      </c>
      <c r="X432" s="15" t="str">
        <f t="shared" si="34"/>
        <v>NO APLICA</v>
      </c>
      <c r="Y432" s="26" t="s">
        <v>1142</v>
      </c>
      <c r="Z432" s="26" t="s">
        <v>17</v>
      </c>
      <c r="AA432" s="26" t="s">
        <v>17</v>
      </c>
      <c r="AB432" s="27" t="s">
        <v>1128</v>
      </c>
      <c r="AC432" s="26" t="s">
        <v>17</v>
      </c>
      <c r="AD432" s="26" t="str">
        <f t="shared" si="36"/>
        <v>Pública clasificada</v>
      </c>
      <c r="AE432" s="26" t="e">
        <f t="shared" ca="1" si="32"/>
        <v>#NAME?</v>
      </c>
    </row>
    <row r="433" spans="8:31" ht="165" x14ac:dyDescent="0.25">
      <c r="H433" s="16" t="e">
        <f ca="1" xml:space="preserve"> _xll.EPMOlapMemberO("[CONTRATO].[PARENTH1].[C06062025]","","C06062025","","000;001")</f>
        <v>#NAME?</v>
      </c>
      <c r="I433" s="16" t="e">
        <f ca="1" xml:space="preserve"> _xll.EPMOlapMemberO("[AREA].[PARENTH1].[10000000091003]","","Ofic. Tecnologías de","","000;001")</f>
        <v>#NAME?</v>
      </c>
      <c r="J433" s="16" t="e">
        <f ca="1" xml:space="preserve"> _xll.EPMOlapMemberO("[RUBRO].[PARENTH1].[5175060001]","","VEHÍCULOS","","000;001")</f>
        <v>#NAME?</v>
      </c>
      <c r="K433" s="17" t="s">
        <v>810</v>
      </c>
      <c r="L433" s="17" t="s">
        <v>47</v>
      </c>
      <c r="M433" s="17" t="s">
        <v>670</v>
      </c>
      <c r="N433" s="35" t="s">
        <v>811</v>
      </c>
      <c r="O433" s="43" t="s">
        <v>654</v>
      </c>
      <c r="P433" t="str">
        <f t="shared" si="33"/>
        <v>enero</v>
      </c>
      <c r="Q433" s="43" t="s">
        <v>15</v>
      </c>
      <c r="R433" s="51">
        <f t="shared" si="35"/>
        <v>5.0666666666666664</v>
      </c>
      <c r="S433" s="17" t="s">
        <v>84</v>
      </c>
      <c r="T433" s="17" t="s">
        <v>11</v>
      </c>
      <c r="U433" s="18">
        <v>5106356871</v>
      </c>
      <c r="V433" s="18">
        <v>5106356871</v>
      </c>
      <c r="W433" s="18" t="s">
        <v>85</v>
      </c>
      <c r="X433" s="15" t="str">
        <f t="shared" si="34"/>
        <v>NO APLICA</v>
      </c>
      <c r="Y433" s="26" t="s">
        <v>1142</v>
      </c>
      <c r="Z433" s="26" t="s">
        <v>17</v>
      </c>
      <c r="AA433" s="26" t="s">
        <v>17</v>
      </c>
      <c r="AB433" s="27" t="s">
        <v>1128</v>
      </c>
      <c r="AC433" s="26" t="s">
        <v>17</v>
      </c>
      <c r="AD433" s="26" t="str">
        <f t="shared" si="36"/>
        <v>Pública clasificada</v>
      </c>
      <c r="AE433" s="26" t="e">
        <f t="shared" ca="1" si="32"/>
        <v>#NAME?</v>
      </c>
    </row>
    <row r="434" spans="8:31" ht="270" x14ac:dyDescent="0.25">
      <c r="H434" s="16" t="e">
        <f ca="1" xml:space="preserve"> _xll.EPMOlapMemberO("[CONTRATO].[PARENTH1].[C06072025]","","C06072025","","000;001")</f>
        <v>#NAME?</v>
      </c>
      <c r="I434" s="16" t="e">
        <f ca="1" xml:space="preserve"> _xll.EPMOlapMemberO("[AREA].[PARENTH1].[10000000091003]","","Ofic. Tecnologías de","","000;001")</f>
        <v>#NAME?</v>
      </c>
      <c r="J434" s="16" t="e">
        <f ca="1" xml:space="preserve"> _xll.EPMOlapMemberO("[RUBRO].[PARENTH1].[5175060001]","","VEHÍCULOS","","000;001")</f>
        <v>#NAME?</v>
      </c>
      <c r="K434" s="17" t="s">
        <v>812</v>
      </c>
      <c r="L434" s="17" t="s">
        <v>47</v>
      </c>
      <c r="M434" s="17" t="s">
        <v>575</v>
      </c>
      <c r="N434" s="35" t="s">
        <v>813</v>
      </c>
      <c r="O434" s="43" t="s">
        <v>141</v>
      </c>
      <c r="P434" t="str">
        <f t="shared" si="33"/>
        <v>enero</v>
      </c>
      <c r="Q434" s="43" t="s">
        <v>15</v>
      </c>
      <c r="R434" s="51">
        <f t="shared" si="35"/>
        <v>9.1333333333333329</v>
      </c>
      <c r="S434" s="17" t="s">
        <v>84</v>
      </c>
      <c r="T434" s="17" t="s">
        <v>11</v>
      </c>
      <c r="U434" s="18">
        <v>985372000</v>
      </c>
      <c r="V434" s="18">
        <v>985372000</v>
      </c>
      <c r="W434" s="18" t="s">
        <v>85</v>
      </c>
      <c r="X434" s="15" t="str">
        <f t="shared" si="34"/>
        <v>NO APLICA</v>
      </c>
      <c r="Y434" s="26" t="s">
        <v>1142</v>
      </c>
      <c r="Z434" s="26" t="s">
        <v>17</v>
      </c>
      <c r="AA434" s="26" t="s">
        <v>17</v>
      </c>
      <c r="AB434" s="27" t="s">
        <v>1128</v>
      </c>
      <c r="AC434" s="26" t="s">
        <v>17</v>
      </c>
      <c r="AD434" s="26" t="str">
        <f t="shared" si="36"/>
        <v>Pública clasificada</v>
      </c>
      <c r="AE434" s="26" t="e">
        <f t="shared" ca="1" si="32"/>
        <v>#NAME?</v>
      </c>
    </row>
    <row r="435" spans="8:31" ht="409.5" x14ac:dyDescent="0.25">
      <c r="H435" s="16" t="e">
        <f ca="1" xml:space="preserve"> _xll.EPMOlapMemberO("[CONTRATO].[PARENTH1].[C06082025]","","C06082025","","000;001")</f>
        <v>#NAME?</v>
      </c>
      <c r="I435" s="16" t="e">
        <f ca="1" xml:space="preserve"> _xll.EPMOlapMemberO("[AREA].[PARENTH1].[10000000091003]","","Ofic. Tecnologías de","","000;001")</f>
        <v>#NAME?</v>
      </c>
      <c r="J435" s="16" t="e">
        <f ca="1" xml:space="preserve"> _xll.EPMOlapMemberO("[RUBRO].[PARENTH1].[5160050000]","","EQUIPO DE COMPUTACION","","000;001")</f>
        <v>#NAME?</v>
      </c>
      <c r="K435" s="17" t="s">
        <v>814</v>
      </c>
      <c r="L435" s="17" t="s">
        <v>47</v>
      </c>
      <c r="M435" s="17" t="s">
        <v>575</v>
      </c>
      <c r="N435" s="35" t="s">
        <v>815</v>
      </c>
      <c r="O435" s="43" t="s">
        <v>141</v>
      </c>
      <c r="P435" t="str">
        <f t="shared" si="33"/>
        <v>enero</v>
      </c>
      <c r="Q435" s="43" t="s">
        <v>15</v>
      </c>
      <c r="R435" s="51">
        <f t="shared" si="35"/>
        <v>9.1333333333333329</v>
      </c>
      <c r="S435" s="17" t="s">
        <v>84</v>
      </c>
      <c r="T435" s="17" t="s">
        <v>11</v>
      </c>
      <c r="U435" s="18">
        <v>420566938</v>
      </c>
      <c r="V435" s="18">
        <v>420566938</v>
      </c>
      <c r="W435" s="18" t="s">
        <v>85</v>
      </c>
      <c r="X435" s="15" t="str">
        <f t="shared" si="34"/>
        <v>NO APLICA</v>
      </c>
      <c r="Y435" s="26" t="s">
        <v>1142</v>
      </c>
      <c r="Z435" s="26" t="s">
        <v>17</v>
      </c>
      <c r="AA435" s="26" t="s">
        <v>17</v>
      </c>
      <c r="AB435" s="27" t="s">
        <v>1128</v>
      </c>
      <c r="AC435" s="26" t="s">
        <v>17</v>
      </c>
      <c r="AD435" s="26" t="str">
        <f t="shared" si="36"/>
        <v>Pública clasificada</v>
      </c>
      <c r="AE435" s="26" t="e">
        <f>CONCATENATE(#REF!,"-","Tipo de información"," ",AD435,"-",N435)</f>
        <v>#REF!</v>
      </c>
    </row>
    <row r="436" spans="8:31" ht="409.5" x14ac:dyDescent="0.25">
      <c r="H436" s="16" t="e">
        <f ca="1" xml:space="preserve"> _xll.EPMOlapMemberO("[CONTRATO].[PARENTH1].[C65052025]","","C65052025","","000;001")</f>
        <v>#NAME?</v>
      </c>
      <c r="I436" s="16" t="e">
        <f ca="1" xml:space="preserve"> _xll.EPMOlapMemberO("[AREA].[PARENTH1].[10000000023005]","","Gcia. Indemnizacione","","000;001")</f>
        <v>#NAME?</v>
      </c>
      <c r="J436" s="16" t="e">
        <f ca="1" xml:space="preserve"> _xll.EPMOlapMemberO("[RUBRO].[PARENTH1].[5130200000]","","AVALUOS","","000;001")</f>
        <v>#NAME?</v>
      </c>
      <c r="K436" s="17" t="s">
        <v>819</v>
      </c>
      <c r="L436" s="17" t="s">
        <v>116</v>
      </c>
      <c r="M436" s="17" t="s">
        <v>114</v>
      </c>
      <c r="N436" s="35" t="s">
        <v>820</v>
      </c>
      <c r="O436" s="43" t="s">
        <v>79</v>
      </c>
      <c r="P436" t="str">
        <f t="shared" si="33"/>
        <v>enero</v>
      </c>
      <c r="Q436" s="43" t="s">
        <v>15</v>
      </c>
      <c r="R436" s="51">
        <f t="shared" si="35"/>
        <v>12.133333333333333</v>
      </c>
      <c r="S436" s="17" t="s">
        <v>21</v>
      </c>
      <c r="T436" s="17" t="s">
        <v>11</v>
      </c>
      <c r="U436" s="18">
        <v>355200000</v>
      </c>
      <c r="V436" s="18">
        <v>355200000</v>
      </c>
      <c r="W436" s="18" t="s">
        <v>17</v>
      </c>
      <c r="X436" s="15" t="str">
        <f t="shared" si="34"/>
        <v>APROBADAS</v>
      </c>
      <c r="Y436" s="26" t="s">
        <v>1142</v>
      </c>
      <c r="Z436" s="26" t="s">
        <v>17</v>
      </c>
      <c r="AA436" s="26" t="s">
        <v>17</v>
      </c>
      <c r="AB436" s="27" t="s">
        <v>1128</v>
      </c>
      <c r="AC436" s="26" t="s">
        <v>17</v>
      </c>
      <c r="AD436" s="26" t="str">
        <f t="shared" si="36"/>
        <v>Pública clasificada</v>
      </c>
      <c r="AE436" s="26" t="e">
        <f t="shared" ca="1" si="32"/>
        <v>#NAME?</v>
      </c>
    </row>
    <row r="437" spans="8:31" ht="409.5" x14ac:dyDescent="0.25">
      <c r="H437" s="16" t="e">
        <f ca="1" xml:space="preserve"> _xll.EPMOlapMemberO("[CONTRATO].[PARENTH1].[C23232025]","","C23232025","","000;001")</f>
        <v>#NAME?</v>
      </c>
      <c r="I437" s="16" t="e">
        <f ca="1" xml:space="preserve"> _xll.EPMOlapMemberO("[AREA].[PARENTH1].[10000000095003]","","Gcia. Jurídica","","000;001")</f>
        <v>#NAME?</v>
      </c>
      <c r="J437" s="16" t="e">
        <f ca="1" xml:space="preserve"> _xll.EPMOlapMemberO("[RUBRO].[PARENTH1].[5130250003]","","N-SECRETARIA GENERAL","","000;001")</f>
        <v>#NAME?</v>
      </c>
      <c r="K437" s="17" t="s">
        <v>821</v>
      </c>
      <c r="L437" s="17" t="s">
        <v>116</v>
      </c>
      <c r="M437" s="17" t="s">
        <v>114</v>
      </c>
      <c r="N437" s="35" t="s">
        <v>822</v>
      </c>
      <c r="O437" s="43" t="s">
        <v>79</v>
      </c>
      <c r="P437" t="str">
        <f t="shared" si="33"/>
        <v>enero</v>
      </c>
      <c r="Q437" s="43" t="s">
        <v>15</v>
      </c>
      <c r="R437" s="51">
        <f t="shared" si="35"/>
        <v>12.133333333333333</v>
      </c>
      <c r="S437" s="17" t="s">
        <v>21</v>
      </c>
      <c r="T437" s="17" t="s">
        <v>11</v>
      </c>
      <c r="U437" s="18">
        <v>114000000</v>
      </c>
      <c r="V437" s="18">
        <v>114000000</v>
      </c>
      <c r="W437" s="18" t="s">
        <v>17</v>
      </c>
      <c r="X437" s="15" t="str">
        <f t="shared" si="34"/>
        <v>APROBADAS</v>
      </c>
      <c r="Y437" s="26" t="s">
        <v>1142</v>
      </c>
      <c r="Z437" s="26" t="s">
        <v>17</v>
      </c>
      <c r="AA437" s="26" t="s">
        <v>17</v>
      </c>
      <c r="AB437" s="27" t="s">
        <v>1128</v>
      </c>
      <c r="AC437" s="26" t="s">
        <v>17</v>
      </c>
      <c r="AD437" s="26" t="str">
        <f t="shared" si="36"/>
        <v>Pública clasificada</v>
      </c>
      <c r="AE437" s="26" t="e">
        <f t="shared" ca="1" si="32"/>
        <v>#NAME?</v>
      </c>
    </row>
    <row r="438" spans="8:31" ht="409.5" x14ac:dyDescent="0.25">
      <c r="H438" s="16" t="e">
        <f ca="1" xml:space="preserve"> _xll.EPMOlapMemberO("[CONTRATO].[PARENTH1].[C23252025]","","C23252025","","000;001")</f>
        <v>#NAME?</v>
      </c>
      <c r="I438" s="16" t="e">
        <f ca="1" xml:space="preserve"> _xll.EPMOlapMemberO("[AREA].[PARENTH1].[10000000095003]","","Gcia. Jurídica","","000;001")</f>
        <v>#NAME?</v>
      </c>
      <c r="J438" s="16" t="e">
        <f ca="1" xml:space="preserve"> _xll.EPMOlapMemberO("[RUBRO].[PARENTH1].[5130250003]","","N-SECRETARIA GENERAL","","000;001")</f>
        <v>#NAME?</v>
      </c>
      <c r="K438" s="17" t="s">
        <v>823</v>
      </c>
      <c r="L438" s="17" t="s">
        <v>116</v>
      </c>
      <c r="M438" s="17" t="s">
        <v>114</v>
      </c>
      <c r="N438" s="35" t="s">
        <v>824</v>
      </c>
      <c r="O438" s="43" t="s">
        <v>79</v>
      </c>
      <c r="P438" t="str">
        <f t="shared" si="33"/>
        <v>enero</v>
      </c>
      <c r="Q438" s="43" t="s">
        <v>15</v>
      </c>
      <c r="R438" s="51">
        <f t="shared" si="35"/>
        <v>12.133333333333333</v>
      </c>
      <c r="S438" s="17" t="s">
        <v>21</v>
      </c>
      <c r="T438" s="17" t="s">
        <v>11</v>
      </c>
      <c r="U438" s="18">
        <v>300000000</v>
      </c>
      <c r="V438" s="18">
        <v>300000000</v>
      </c>
      <c r="W438" s="18" t="s">
        <v>17</v>
      </c>
      <c r="X438" s="15" t="str">
        <f t="shared" si="34"/>
        <v>APROBADAS</v>
      </c>
      <c r="Y438" s="26" t="s">
        <v>1142</v>
      </c>
      <c r="Z438" s="26" t="s">
        <v>17</v>
      </c>
      <c r="AA438" s="26" t="s">
        <v>17</v>
      </c>
      <c r="AB438" s="27" t="s">
        <v>1128</v>
      </c>
      <c r="AC438" s="26" t="s">
        <v>17</v>
      </c>
      <c r="AD438" s="26" t="str">
        <f t="shared" si="36"/>
        <v>Pública clasificada</v>
      </c>
      <c r="AE438" s="26" t="e">
        <f t="shared" ca="1" si="32"/>
        <v>#NAME?</v>
      </c>
    </row>
    <row r="439" spans="8:31" ht="409.5" x14ac:dyDescent="0.25">
      <c r="H439" s="16" t="e">
        <f ca="1" xml:space="preserve"> _xll.EPMOlapMemberO("[CONTRATO].[PARENTH1].[C23262025]","","C23262025","","000;001")</f>
        <v>#NAME?</v>
      </c>
      <c r="I439" s="16" t="e">
        <f ca="1" xml:space="preserve"> _xll.EPMOlapMemberO("[AREA].[PARENTH1].[10000000095003]","","Gcia. Jurídica","","000;001")</f>
        <v>#NAME?</v>
      </c>
      <c r="J439" s="16" t="e">
        <f ca="1" xml:space="preserve"> _xll.EPMOlapMemberO("[RUBRO].[PARENTH1].[5130250003]","","N-SECRETARIA GENERAL","","000;001")</f>
        <v>#NAME?</v>
      </c>
      <c r="K439" s="17" t="s">
        <v>825</v>
      </c>
      <c r="L439" s="17" t="s">
        <v>116</v>
      </c>
      <c r="M439" s="17" t="s">
        <v>114</v>
      </c>
      <c r="N439" s="35" t="s">
        <v>826</v>
      </c>
      <c r="O439" s="43" t="s">
        <v>79</v>
      </c>
      <c r="P439" t="str">
        <f t="shared" si="33"/>
        <v>enero</v>
      </c>
      <c r="Q439" s="43" t="s">
        <v>15</v>
      </c>
      <c r="R439" s="51">
        <f t="shared" si="35"/>
        <v>12.133333333333333</v>
      </c>
      <c r="S439" s="17" t="s">
        <v>21</v>
      </c>
      <c r="T439" s="17" t="s">
        <v>11</v>
      </c>
      <c r="U439" s="18">
        <v>90000000</v>
      </c>
      <c r="V439" s="18">
        <v>90000000</v>
      </c>
      <c r="W439" s="18" t="s">
        <v>17</v>
      </c>
      <c r="X439" s="15" t="str">
        <f t="shared" si="34"/>
        <v>APROBADAS</v>
      </c>
      <c r="Y439" s="26" t="s">
        <v>1142</v>
      </c>
      <c r="Z439" s="26" t="s">
        <v>17</v>
      </c>
      <c r="AA439" s="26" t="s">
        <v>17</v>
      </c>
      <c r="AB439" s="27" t="s">
        <v>1128</v>
      </c>
      <c r="AC439" s="26" t="s">
        <v>17</v>
      </c>
      <c r="AD439" s="26" t="str">
        <f t="shared" si="36"/>
        <v>Pública clasificada</v>
      </c>
      <c r="AE439" s="26" t="e">
        <f t="shared" ca="1" si="32"/>
        <v>#NAME?</v>
      </c>
    </row>
    <row r="440" spans="8:31" ht="409.5" x14ac:dyDescent="0.25">
      <c r="H440" s="16" t="e">
        <f ca="1" xml:space="preserve"> _xll.EPMOlapMemberO("[CONTRATO].[PARENTH1].[C23342025]","","C23342025","","000;001")</f>
        <v>#NAME?</v>
      </c>
      <c r="I440" s="16" t="e">
        <f ca="1" xml:space="preserve"> _xll.EPMOlapMemberO("[AREA].[PARENTH1].[10000000095003]","","Gcia. Jurídica","","000;001")</f>
        <v>#NAME?</v>
      </c>
      <c r="J440" s="16" t="e">
        <f ca="1" xml:space="preserve"> _xll.EPMOlapMemberO("[RUBRO].[PARENTH1].[5130250003]","","N-SECRETARIA GENERAL","","000;001")</f>
        <v>#NAME?</v>
      </c>
      <c r="K440" s="17" t="s">
        <v>827</v>
      </c>
      <c r="L440" s="17" t="s">
        <v>116</v>
      </c>
      <c r="M440" s="17" t="s">
        <v>114</v>
      </c>
      <c r="N440" s="35" t="s">
        <v>826</v>
      </c>
      <c r="O440" s="43" t="s">
        <v>79</v>
      </c>
      <c r="P440" t="str">
        <f t="shared" si="33"/>
        <v>enero</v>
      </c>
      <c r="Q440" s="43" t="s">
        <v>15</v>
      </c>
      <c r="R440" s="51">
        <f t="shared" si="35"/>
        <v>12.133333333333333</v>
      </c>
      <c r="S440" s="17" t="s">
        <v>21</v>
      </c>
      <c r="T440" s="17" t="s">
        <v>11</v>
      </c>
      <c r="U440" s="18">
        <v>114000000</v>
      </c>
      <c r="V440" s="18">
        <v>114000000</v>
      </c>
      <c r="W440" s="18" t="s">
        <v>17</v>
      </c>
      <c r="X440" s="15" t="str">
        <f t="shared" si="34"/>
        <v>APROBADAS</v>
      </c>
      <c r="Y440" s="26" t="s">
        <v>1142</v>
      </c>
      <c r="Z440" s="26" t="s">
        <v>17</v>
      </c>
      <c r="AA440" s="26" t="s">
        <v>17</v>
      </c>
      <c r="AB440" s="27" t="s">
        <v>1128</v>
      </c>
      <c r="AC440" s="26" t="s">
        <v>17</v>
      </c>
      <c r="AD440" s="26" t="str">
        <f t="shared" si="36"/>
        <v>Pública clasificada</v>
      </c>
      <c r="AE440" s="26" t="e">
        <f t="shared" ca="1" si="32"/>
        <v>#NAME?</v>
      </c>
    </row>
    <row r="441" spans="8:31" ht="409.5" x14ac:dyDescent="0.25">
      <c r="H441" s="16" t="e">
        <f ca="1" xml:space="preserve"> _xll.EPMOlapMemberO("[CONTRATO].[PARENTH1].[C23362025]","","C23362025","","000;001")</f>
        <v>#NAME?</v>
      </c>
      <c r="I441" s="16" t="e">
        <f ca="1" xml:space="preserve"> _xll.EPMOlapMemberO("[AREA].[PARENTH1].[10000000095003]","","Gcia. Jurídica","","000;001")</f>
        <v>#NAME?</v>
      </c>
      <c r="J441" s="16" t="e">
        <f ca="1" xml:space="preserve"> _xll.EPMOlapMemberO("[RUBRO].[PARENTH1].[5130250003]","","N-SECRETARIA GENERAL","","000;001")</f>
        <v>#NAME?</v>
      </c>
      <c r="K441" s="17" t="s">
        <v>828</v>
      </c>
      <c r="L441" s="17" t="s">
        <v>116</v>
      </c>
      <c r="M441" s="17" t="s">
        <v>114</v>
      </c>
      <c r="N441" s="35" t="s">
        <v>826</v>
      </c>
      <c r="O441" s="43" t="s">
        <v>79</v>
      </c>
      <c r="P441" t="str">
        <f t="shared" si="33"/>
        <v>enero</v>
      </c>
      <c r="Q441" s="43" t="s">
        <v>15</v>
      </c>
      <c r="R441" s="51">
        <f t="shared" si="35"/>
        <v>12.133333333333333</v>
      </c>
      <c r="S441" s="17" t="s">
        <v>21</v>
      </c>
      <c r="T441" s="17" t="s">
        <v>11</v>
      </c>
      <c r="U441" s="18">
        <v>152400000</v>
      </c>
      <c r="V441" s="18">
        <v>152400000</v>
      </c>
      <c r="W441" s="18" t="s">
        <v>17</v>
      </c>
      <c r="X441" s="15" t="str">
        <f t="shared" si="34"/>
        <v>APROBADAS</v>
      </c>
      <c r="Y441" s="26" t="s">
        <v>1142</v>
      </c>
      <c r="Z441" s="26" t="s">
        <v>17</v>
      </c>
      <c r="AA441" s="26" t="s">
        <v>17</v>
      </c>
      <c r="AB441" s="27" t="s">
        <v>1128</v>
      </c>
      <c r="AC441" s="26" t="s">
        <v>17</v>
      </c>
      <c r="AD441" s="26" t="str">
        <f t="shared" si="36"/>
        <v>Pública clasificada</v>
      </c>
      <c r="AE441" s="26" t="e">
        <f t="shared" ca="1" si="32"/>
        <v>#NAME?</v>
      </c>
    </row>
    <row r="442" spans="8:31" ht="409.5" x14ac:dyDescent="0.25">
      <c r="H442" s="16" t="e">
        <f ca="1" xml:space="preserve"> _xll.EPMOlapMemberO("[CONTRATO].[PARENTH1].[C23372025]","","C23372025","","000;001")</f>
        <v>#NAME?</v>
      </c>
      <c r="I442" s="16" t="e">
        <f ca="1" xml:space="preserve"> _xll.EPMOlapMemberO("[AREA].[PARENTH1].[10000000095003]","","Gcia. Jurídica","","000;001")</f>
        <v>#NAME?</v>
      </c>
      <c r="J442" s="16" t="e">
        <f ca="1" xml:space="preserve"> _xll.EPMOlapMemberO("[RUBRO].[PARENTH1].[5130250003]","","N-SECRETARIA GENERAL","","000;001")</f>
        <v>#NAME?</v>
      </c>
      <c r="K442" s="17" t="s">
        <v>829</v>
      </c>
      <c r="L442" s="17" t="s">
        <v>116</v>
      </c>
      <c r="M442" s="17" t="s">
        <v>114</v>
      </c>
      <c r="N442" s="35" t="s">
        <v>830</v>
      </c>
      <c r="O442" s="43" t="s">
        <v>79</v>
      </c>
      <c r="P442" t="str">
        <f t="shared" si="33"/>
        <v>enero</v>
      </c>
      <c r="Q442" s="43" t="s">
        <v>15</v>
      </c>
      <c r="R442" s="51">
        <f t="shared" si="35"/>
        <v>12.133333333333333</v>
      </c>
      <c r="S442" s="17" t="s">
        <v>21</v>
      </c>
      <c r="T442" s="17" t="s">
        <v>11</v>
      </c>
      <c r="U442" s="18">
        <v>50000000</v>
      </c>
      <c r="V442" s="18">
        <v>50000000</v>
      </c>
      <c r="W442" s="18" t="s">
        <v>17</v>
      </c>
      <c r="X442" s="15" t="str">
        <f t="shared" si="34"/>
        <v>APROBADAS</v>
      </c>
      <c r="Y442" s="26" t="s">
        <v>1142</v>
      </c>
      <c r="Z442" s="26" t="s">
        <v>17</v>
      </c>
      <c r="AA442" s="26" t="s">
        <v>17</v>
      </c>
      <c r="AB442" s="27" t="s">
        <v>1128</v>
      </c>
      <c r="AC442" s="26" t="s">
        <v>17</v>
      </c>
      <c r="AD442" s="26" t="str">
        <f t="shared" si="36"/>
        <v>Pública clasificada</v>
      </c>
      <c r="AE442" s="26" t="e">
        <f t="shared" ca="1" si="32"/>
        <v>#NAME?</v>
      </c>
    </row>
    <row r="443" spans="8:31" ht="409.5" x14ac:dyDescent="0.25">
      <c r="H443" s="16" t="e">
        <f ca="1" xml:space="preserve"> _xll.EPMOlapMemberO("[CONTRATO].[PARENTH1].[C23552025]","","C23552025","","000;001")</f>
        <v>#NAME?</v>
      </c>
      <c r="I443" s="16" t="e">
        <f ca="1" xml:space="preserve"> _xll.EPMOlapMemberO("[AREA].[PARENTH1].[10000000095003]","","Gcia. Jurídica","","000;001")</f>
        <v>#NAME?</v>
      </c>
      <c r="J443" s="16" t="e">
        <f ca="1" xml:space="preserve"> _xll.EPMOlapMemberO("[RUBRO].[PARENTH1].[5130250003]","","N-SECRETARIA GENERAL","","000;001")</f>
        <v>#NAME?</v>
      </c>
      <c r="K443" s="17" t="s">
        <v>831</v>
      </c>
      <c r="L443" s="17" t="s">
        <v>116</v>
      </c>
      <c r="M443" s="17" t="s">
        <v>114</v>
      </c>
      <c r="N443" s="35" t="s">
        <v>826</v>
      </c>
      <c r="O443" s="43" t="s">
        <v>79</v>
      </c>
      <c r="P443" t="str">
        <f t="shared" si="33"/>
        <v>enero</v>
      </c>
      <c r="Q443" s="43" t="s">
        <v>15</v>
      </c>
      <c r="R443" s="51">
        <f t="shared" si="35"/>
        <v>12.133333333333333</v>
      </c>
      <c r="S443" s="17" t="s">
        <v>21</v>
      </c>
      <c r="T443" s="17" t="s">
        <v>11</v>
      </c>
      <c r="U443" s="18">
        <v>111600000</v>
      </c>
      <c r="V443" s="18">
        <v>111600000</v>
      </c>
      <c r="W443" s="18" t="s">
        <v>17</v>
      </c>
      <c r="X443" s="15" t="str">
        <f t="shared" si="34"/>
        <v>APROBADAS</v>
      </c>
      <c r="Y443" s="26" t="s">
        <v>1142</v>
      </c>
      <c r="Z443" s="26" t="s">
        <v>17</v>
      </c>
      <c r="AA443" s="26" t="s">
        <v>17</v>
      </c>
      <c r="AB443" s="27" t="s">
        <v>1128</v>
      </c>
      <c r="AC443" s="26" t="s">
        <v>17</v>
      </c>
      <c r="AD443" s="26" t="str">
        <f t="shared" si="36"/>
        <v>Pública clasificada</v>
      </c>
      <c r="AE443" s="26" t="e">
        <f t="shared" ca="1" si="32"/>
        <v>#NAME?</v>
      </c>
    </row>
    <row r="444" spans="8:31" ht="409.5" x14ac:dyDescent="0.25">
      <c r="H444" s="16" t="e">
        <f ca="1" xml:space="preserve"> _xll.EPMOlapMemberO("[CONTRATO].[PARENTH1].[C23592025]","","C23592025","","000;001")</f>
        <v>#NAME?</v>
      </c>
      <c r="I444" s="16" t="e">
        <f ca="1" xml:space="preserve"> _xll.EPMOlapMemberO("[AREA].[PARENTH1].[10000000095003]","","Gcia. Jurídica","","000;001")</f>
        <v>#NAME?</v>
      </c>
      <c r="J444" s="16" t="e">
        <f ca="1" xml:space="preserve"> _xll.EPMOlapMemberO("[RUBRO].[PARENTH1].[5130250003]","","N-SECRETARIA GENERAL","","000;001")</f>
        <v>#NAME?</v>
      </c>
      <c r="K444" s="17" t="s">
        <v>832</v>
      </c>
      <c r="L444" s="17" t="s">
        <v>116</v>
      </c>
      <c r="M444" s="17" t="s">
        <v>114</v>
      </c>
      <c r="N444" s="35" t="s">
        <v>833</v>
      </c>
      <c r="O444" s="43" t="s">
        <v>79</v>
      </c>
      <c r="P444" t="str">
        <f t="shared" si="33"/>
        <v>enero</v>
      </c>
      <c r="Q444" s="43" t="s">
        <v>15</v>
      </c>
      <c r="R444" s="51">
        <f t="shared" si="35"/>
        <v>12.133333333333333</v>
      </c>
      <c r="S444" s="17" t="s">
        <v>21</v>
      </c>
      <c r="T444" s="17" t="s">
        <v>11</v>
      </c>
      <c r="U444" s="18">
        <v>48000000</v>
      </c>
      <c r="V444" s="18">
        <v>48000000</v>
      </c>
      <c r="W444" s="18" t="s">
        <v>17</v>
      </c>
      <c r="X444" s="15" t="str">
        <f t="shared" si="34"/>
        <v>APROBADAS</v>
      </c>
      <c r="Y444" s="26" t="s">
        <v>1142</v>
      </c>
      <c r="Z444" s="26" t="s">
        <v>17</v>
      </c>
      <c r="AA444" s="26" t="s">
        <v>17</v>
      </c>
      <c r="AB444" s="27" t="s">
        <v>1128</v>
      </c>
      <c r="AC444" s="26" t="s">
        <v>17</v>
      </c>
      <c r="AD444" s="26" t="str">
        <f t="shared" si="36"/>
        <v>Pública clasificada</v>
      </c>
      <c r="AE444" s="26" t="e">
        <f t="shared" ca="1" si="32"/>
        <v>#NAME?</v>
      </c>
    </row>
    <row r="445" spans="8:31" ht="409.5" x14ac:dyDescent="0.25">
      <c r="H445" s="16" t="e">
        <f ca="1" xml:space="preserve"> _xll.EPMOlapMemberO("[CONTRATO].[PARENTH1].[C23602025]","","C23602025","","000;001")</f>
        <v>#NAME?</v>
      </c>
      <c r="I445" s="16" t="e">
        <f ca="1" xml:space="preserve"> _xll.EPMOlapMemberO("[AREA].[PARENTH1].[10000000095003]","","Gcia. Jurídica","","000;001")</f>
        <v>#NAME?</v>
      </c>
      <c r="J445" s="16" t="e">
        <f ca="1" xml:space="preserve"> _xll.EPMOlapMemberO("[RUBRO].[PARENTH1].[5130250003]","","N-SECRETARIA GENERAL","","000;001")</f>
        <v>#NAME?</v>
      </c>
      <c r="K445" s="17" t="s">
        <v>834</v>
      </c>
      <c r="L445" s="17" t="s">
        <v>116</v>
      </c>
      <c r="M445" s="17" t="s">
        <v>114</v>
      </c>
      <c r="N445" s="35" t="s">
        <v>835</v>
      </c>
      <c r="O445" s="43" t="s">
        <v>79</v>
      </c>
      <c r="P445" t="str">
        <f t="shared" si="33"/>
        <v>enero</v>
      </c>
      <c r="Q445" s="43" t="s">
        <v>15</v>
      </c>
      <c r="R445" s="51">
        <f t="shared" si="35"/>
        <v>12.133333333333333</v>
      </c>
      <c r="S445" s="17" t="s">
        <v>21</v>
      </c>
      <c r="T445" s="17" t="s">
        <v>11</v>
      </c>
      <c r="U445" s="18">
        <v>405600000</v>
      </c>
      <c r="V445" s="18">
        <v>405600000</v>
      </c>
      <c r="W445" s="18" t="s">
        <v>17</v>
      </c>
      <c r="X445" s="15" t="str">
        <f t="shared" si="34"/>
        <v>APROBADAS</v>
      </c>
      <c r="Y445" s="26" t="s">
        <v>1142</v>
      </c>
      <c r="Z445" s="26" t="s">
        <v>17</v>
      </c>
      <c r="AA445" s="26" t="s">
        <v>17</v>
      </c>
      <c r="AB445" s="27" t="s">
        <v>1128</v>
      </c>
      <c r="AC445" s="26" t="s">
        <v>17</v>
      </c>
      <c r="AD445" s="26" t="str">
        <f t="shared" si="36"/>
        <v>Pública clasificada</v>
      </c>
      <c r="AE445" s="26" t="e">
        <f t="shared" ca="1" si="32"/>
        <v>#NAME?</v>
      </c>
    </row>
    <row r="446" spans="8:31" ht="409.5" x14ac:dyDescent="0.25">
      <c r="H446" s="16" t="e">
        <f ca="1" xml:space="preserve"> _xll.EPMOlapMemberO("[CONTRATO].[PARENTH1].[C23642025]","","C23642025","","000;001")</f>
        <v>#NAME?</v>
      </c>
      <c r="I446" s="16" t="e">
        <f ca="1" xml:space="preserve"> _xll.EPMOlapMemberO("[AREA].[PARENTH1].[10000000095003]","","Gcia. Jurídica","","000;001")</f>
        <v>#NAME?</v>
      </c>
      <c r="J446" s="16" t="e">
        <f ca="1" xml:space="preserve"> _xll.EPMOlapMemberO("[RUBRO].[PARENTH1].[5130250003]","","N-SECRETARIA GENERAL","","000;001")</f>
        <v>#NAME?</v>
      </c>
      <c r="K446" s="17" t="s">
        <v>836</v>
      </c>
      <c r="L446" s="17" t="s">
        <v>116</v>
      </c>
      <c r="M446" s="17" t="s">
        <v>114</v>
      </c>
      <c r="N446" s="35" t="s">
        <v>826</v>
      </c>
      <c r="O446" s="43" t="s">
        <v>79</v>
      </c>
      <c r="P446" t="str">
        <f t="shared" si="33"/>
        <v>enero</v>
      </c>
      <c r="Q446" s="43" t="s">
        <v>15</v>
      </c>
      <c r="R446" s="51">
        <f t="shared" si="35"/>
        <v>12.133333333333333</v>
      </c>
      <c r="S446" s="17" t="s">
        <v>21</v>
      </c>
      <c r="T446" s="17" t="s">
        <v>11</v>
      </c>
      <c r="U446" s="18">
        <v>51600000</v>
      </c>
      <c r="V446" s="18">
        <v>51600000</v>
      </c>
      <c r="W446" s="18" t="s">
        <v>17</v>
      </c>
      <c r="X446" s="15" t="str">
        <f t="shared" si="34"/>
        <v>APROBADAS</v>
      </c>
      <c r="Y446" s="26" t="s">
        <v>1142</v>
      </c>
      <c r="Z446" s="26" t="s">
        <v>17</v>
      </c>
      <c r="AA446" s="26" t="s">
        <v>17</v>
      </c>
      <c r="AB446" s="27" t="s">
        <v>1128</v>
      </c>
      <c r="AC446" s="26" t="s">
        <v>17</v>
      </c>
      <c r="AD446" s="26" t="str">
        <f t="shared" si="36"/>
        <v>Pública clasificada</v>
      </c>
      <c r="AE446" s="26" t="e">
        <f t="shared" ca="1" si="32"/>
        <v>#NAME?</v>
      </c>
    </row>
    <row r="447" spans="8:31" ht="409.5" x14ac:dyDescent="0.25">
      <c r="H447" s="16" t="e">
        <f ca="1" xml:space="preserve"> _xll.EPMOlapMemberO("[CONTRATO].[PARENTH1].[C23612025]","","C23612025","","000;001")</f>
        <v>#NAME?</v>
      </c>
      <c r="I447" s="16" t="e">
        <f ca="1" xml:space="preserve"> _xll.EPMOlapMemberO("[AREA].[PARENTH1].[10000000095003]","","Gcia. Jurídica","","000;001")</f>
        <v>#NAME?</v>
      </c>
      <c r="J447" s="16" t="e">
        <f ca="1" xml:space="preserve"> _xll.EPMOlapMemberO("[RUBRO].[PARENTH1].[5130250003]","","N-SECRETARIA GENERAL","","000;001")</f>
        <v>#NAME?</v>
      </c>
      <c r="K447" s="17" t="s">
        <v>837</v>
      </c>
      <c r="L447" s="17" t="s">
        <v>116</v>
      </c>
      <c r="M447" s="17" t="s">
        <v>114</v>
      </c>
      <c r="N447" s="35" t="s">
        <v>826</v>
      </c>
      <c r="O447" s="43" t="s">
        <v>79</v>
      </c>
      <c r="P447" t="str">
        <f t="shared" si="33"/>
        <v>enero</v>
      </c>
      <c r="Q447" s="43" t="s">
        <v>15</v>
      </c>
      <c r="R447" s="51">
        <f t="shared" si="35"/>
        <v>12.133333333333333</v>
      </c>
      <c r="S447" s="17" t="s">
        <v>21</v>
      </c>
      <c r="T447" s="17" t="s">
        <v>11</v>
      </c>
      <c r="U447" s="18">
        <v>60000000</v>
      </c>
      <c r="V447" s="18">
        <v>60000000</v>
      </c>
      <c r="W447" s="18" t="s">
        <v>17</v>
      </c>
      <c r="X447" s="15" t="str">
        <f t="shared" si="34"/>
        <v>APROBADAS</v>
      </c>
      <c r="Y447" s="26" t="s">
        <v>1142</v>
      </c>
      <c r="Z447" s="26" t="s">
        <v>17</v>
      </c>
      <c r="AA447" s="26" t="s">
        <v>17</v>
      </c>
      <c r="AB447" s="27" t="s">
        <v>1128</v>
      </c>
      <c r="AC447" s="26" t="s">
        <v>17</v>
      </c>
      <c r="AD447" s="26" t="str">
        <f t="shared" si="36"/>
        <v>Pública clasificada</v>
      </c>
      <c r="AE447" s="26" t="e">
        <f t="shared" ca="1" si="32"/>
        <v>#NAME?</v>
      </c>
    </row>
    <row r="448" spans="8:31" ht="409.5" x14ac:dyDescent="0.25">
      <c r="H448" s="16" t="e">
        <f ca="1" xml:space="preserve"> _xll.EPMOlapMemberO("[CONTRATO].[PARENTH1].[C23622025]","","C23622025","","000;001")</f>
        <v>#NAME?</v>
      </c>
      <c r="I448" s="16" t="e">
        <f ca="1" xml:space="preserve"> _xll.EPMOlapMemberO("[AREA].[PARENTH1].[10000000095003]","","Gcia. Jurídica","","000;001")</f>
        <v>#NAME?</v>
      </c>
      <c r="J448" s="16" t="e">
        <f ca="1" xml:space="preserve"> _xll.EPMOlapMemberO("[RUBRO].[PARENTH1].[5130250003]","","N-SECRETARIA GENERAL","","000;001")</f>
        <v>#NAME?</v>
      </c>
      <c r="K448" s="17" t="s">
        <v>838</v>
      </c>
      <c r="L448" s="17" t="s">
        <v>116</v>
      </c>
      <c r="M448" s="17" t="s">
        <v>114</v>
      </c>
      <c r="N448" s="35" t="s">
        <v>839</v>
      </c>
      <c r="O448" s="43" t="s">
        <v>79</v>
      </c>
      <c r="P448" t="str">
        <f t="shared" si="33"/>
        <v>enero</v>
      </c>
      <c r="Q448" s="43" t="s">
        <v>15</v>
      </c>
      <c r="R448" s="51">
        <f t="shared" si="35"/>
        <v>12.133333333333333</v>
      </c>
      <c r="S448" s="17" t="s">
        <v>21</v>
      </c>
      <c r="T448" s="17" t="s">
        <v>11</v>
      </c>
      <c r="U448" s="18">
        <v>434000000</v>
      </c>
      <c r="V448" s="18">
        <v>434000000</v>
      </c>
      <c r="W448" s="18" t="s">
        <v>17</v>
      </c>
      <c r="X448" s="15" t="str">
        <f t="shared" si="34"/>
        <v>APROBADAS</v>
      </c>
      <c r="Y448" s="26" t="s">
        <v>1142</v>
      </c>
      <c r="Z448" s="26" t="s">
        <v>17</v>
      </c>
      <c r="AA448" s="26" t="s">
        <v>17</v>
      </c>
      <c r="AB448" s="27" t="s">
        <v>1128</v>
      </c>
      <c r="AC448" s="26" t="s">
        <v>17</v>
      </c>
      <c r="AD448" s="26" t="str">
        <f t="shared" si="36"/>
        <v>Pública clasificada</v>
      </c>
      <c r="AE448" s="26" t="e">
        <f t="shared" ca="1" si="32"/>
        <v>#NAME?</v>
      </c>
    </row>
    <row r="449" spans="8:31" ht="375" x14ac:dyDescent="0.25">
      <c r="H449" s="16" t="e">
        <f ca="1" xml:space="preserve"> _xll.EPMOlapMemberO("[CONTRATO].[PARENTH1].[C23632025]","","C23632025","","000;001")</f>
        <v>#NAME?</v>
      </c>
      <c r="I449" s="16" t="e">
        <f ca="1" xml:space="preserve"> _xll.EPMOlapMemberO("[AREA].[PARENTH1].[10000000095003]","","Gcia. Jurídica","","000;001")</f>
        <v>#NAME?</v>
      </c>
      <c r="J449" s="16" t="e">
        <f ca="1" xml:space="preserve"> _xll.EPMOlapMemberO("[RUBRO].[PARENTH1].[5130250003]","","N-SECRETARIA GENERAL","","000;001")</f>
        <v>#NAME?</v>
      </c>
      <c r="K449" s="17" t="s">
        <v>840</v>
      </c>
      <c r="L449" s="17" t="s">
        <v>123</v>
      </c>
      <c r="M449" s="17" t="s">
        <v>9</v>
      </c>
      <c r="N449" s="35" t="s">
        <v>842</v>
      </c>
      <c r="O449" s="43" t="s">
        <v>14</v>
      </c>
      <c r="P449" t="str">
        <f t="shared" si="33"/>
        <v>enero</v>
      </c>
      <c r="Q449" s="43" t="s">
        <v>15</v>
      </c>
      <c r="R449" s="51">
        <f t="shared" si="35"/>
        <v>12.133333333333333</v>
      </c>
      <c r="S449" s="17" t="s">
        <v>21</v>
      </c>
      <c r="T449" s="17" t="s">
        <v>841</v>
      </c>
      <c r="U449" s="18">
        <v>949000000</v>
      </c>
      <c r="V449" s="18">
        <v>949000000</v>
      </c>
      <c r="W449" s="18" t="s">
        <v>25</v>
      </c>
      <c r="X449" s="15" t="str">
        <f t="shared" si="34"/>
        <v>NO APLICA</v>
      </c>
      <c r="Y449" s="26" t="s">
        <v>1142</v>
      </c>
      <c r="Z449" s="26" t="s">
        <v>17</v>
      </c>
      <c r="AA449" s="26" t="s">
        <v>17</v>
      </c>
      <c r="AB449" s="27" t="s">
        <v>1128</v>
      </c>
      <c r="AC449" s="26" t="s">
        <v>17</v>
      </c>
      <c r="AD449" s="26" t="str">
        <f t="shared" si="36"/>
        <v>Pública clasificada</v>
      </c>
      <c r="AE449" s="26" t="e">
        <f t="shared" ca="1" si="32"/>
        <v>#NAME?</v>
      </c>
    </row>
    <row r="450" spans="8:31" ht="240" x14ac:dyDescent="0.25">
      <c r="H450" s="16" t="e">
        <f ca="1" xml:space="preserve"> _xll.EPMOlapMemberO("[CONTRATO].[PARENTH1].[C20032025]","","C20032025","","000;001")</f>
        <v>#NAME?</v>
      </c>
      <c r="I450" s="16" t="e">
        <f ca="1" xml:space="preserve"> _xll.EPMOlapMemberO("[AREA].[PARENTH1].[10000000095005]","","Gcia. Talento Humano","","000;001")</f>
        <v>#NAME?</v>
      </c>
      <c r="J450" s="16" t="e">
        <f ca="1" xml:space="preserve"> _xll.EPMOlapMemberO("[RUBRO].[PARENTH1].[5120260008]","","PROGRAMAS DE BIENESTAR SOCIAL Y RE","","000;001")</f>
        <v>#NAME?</v>
      </c>
      <c r="K450" s="17" t="s">
        <v>843</v>
      </c>
      <c r="L450" s="17" t="s">
        <v>123</v>
      </c>
      <c r="M450" s="17" t="s">
        <v>9</v>
      </c>
      <c r="N450" s="35" t="s">
        <v>844</v>
      </c>
      <c r="O450" s="43" t="s">
        <v>14</v>
      </c>
      <c r="P450" t="str">
        <f t="shared" si="33"/>
        <v>enero</v>
      </c>
      <c r="Q450" s="43" t="s">
        <v>15</v>
      </c>
      <c r="R450" s="51">
        <f t="shared" si="35"/>
        <v>12.133333333333333</v>
      </c>
      <c r="S450" s="17" t="s">
        <v>21</v>
      </c>
      <c r="T450" s="17" t="s">
        <v>841</v>
      </c>
      <c r="U450" s="18">
        <v>100000000</v>
      </c>
      <c r="V450" s="18">
        <v>100000000</v>
      </c>
      <c r="W450" s="18" t="s">
        <v>25</v>
      </c>
      <c r="X450" s="15" t="str">
        <f t="shared" si="34"/>
        <v>NO APLICA</v>
      </c>
      <c r="Y450" s="26" t="s">
        <v>1142</v>
      </c>
      <c r="Z450" s="26" t="s">
        <v>17</v>
      </c>
      <c r="AA450" s="26" t="s">
        <v>17</v>
      </c>
      <c r="AB450" s="27" t="s">
        <v>1128</v>
      </c>
      <c r="AC450" s="26" t="s">
        <v>17</v>
      </c>
      <c r="AD450" s="26" t="str">
        <f t="shared" si="36"/>
        <v>Pública clasificada</v>
      </c>
      <c r="AE450" s="26" t="e">
        <f t="shared" ca="1" si="32"/>
        <v>#NAME?</v>
      </c>
    </row>
    <row r="451" spans="8:31" ht="285" x14ac:dyDescent="0.25">
      <c r="H451" s="16" t="e">
        <f ca="1" xml:space="preserve"> _xll.EPMOlapMemberO("[CONTRATO].[PARENTH1].[C20042025]","","C20042025","","000;001")</f>
        <v>#NAME?</v>
      </c>
      <c r="I451" s="16" t="e">
        <f ca="1" xml:space="preserve"> _xll.EPMOlapMemberO("[AREA].[PARENTH1].[10000000095005]","","Gcia. Talento Humano","","000;001")</f>
        <v>#NAME?</v>
      </c>
      <c r="J451" s="16" t="e">
        <f ca="1" xml:space="preserve"> _xll.EPMOlapMemberO("[RUBRO].[PARENTH1].[5120260002]","","COPASO-SGSST-SISTEMA DE GESTIÓN EN SEG. EN EL TRAB","","000;001")</f>
        <v>#NAME?</v>
      </c>
      <c r="K451" s="17" t="s">
        <v>845</v>
      </c>
      <c r="L451" s="17" t="s">
        <v>123</v>
      </c>
      <c r="M451" s="17" t="s">
        <v>9</v>
      </c>
      <c r="N451" s="35" t="s">
        <v>846</v>
      </c>
      <c r="O451" s="43" t="s">
        <v>14</v>
      </c>
      <c r="P451" t="str">
        <f t="shared" si="33"/>
        <v>enero</v>
      </c>
      <c r="Q451" s="43" t="s">
        <v>15</v>
      </c>
      <c r="R451" s="51">
        <f t="shared" si="35"/>
        <v>12.133333333333333</v>
      </c>
      <c r="S451" s="17" t="s">
        <v>21</v>
      </c>
      <c r="T451" s="17" t="s">
        <v>841</v>
      </c>
      <c r="U451" s="18">
        <v>70000000</v>
      </c>
      <c r="V451" s="18">
        <v>70000000</v>
      </c>
      <c r="W451" s="18" t="s">
        <v>25</v>
      </c>
      <c r="X451" s="15" t="str">
        <f t="shared" si="34"/>
        <v>NO APLICA</v>
      </c>
      <c r="Y451" s="26" t="s">
        <v>1142</v>
      </c>
      <c r="Z451" s="26" t="s">
        <v>17</v>
      </c>
      <c r="AA451" s="26" t="s">
        <v>17</v>
      </c>
      <c r="AB451" s="27" t="s">
        <v>1128</v>
      </c>
      <c r="AC451" s="26" t="s">
        <v>17</v>
      </c>
      <c r="AD451" s="26" t="str">
        <f t="shared" si="36"/>
        <v>Pública clasificada</v>
      </c>
      <c r="AE451" s="26" t="e">
        <f t="shared" ca="1" si="32"/>
        <v>#NAME?</v>
      </c>
    </row>
    <row r="452" spans="8:31" ht="225" x14ac:dyDescent="0.25">
      <c r="H452" s="16" t="e">
        <f ca="1" xml:space="preserve"> _xll.EPMOlapMemberO("[CONTRATO].[PARENTH1].[C20052025]","","C20052025","","000;001")</f>
        <v>#NAME?</v>
      </c>
      <c r="I452" s="16" t="e">
        <f ca="1" xml:space="preserve"> _xll.EPMOlapMemberO("[AREA].[PARENTH1].[10000000095005]","","Gcia. Talento Humano","","000;001")</f>
        <v>#NAME?</v>
      </c>
      <c r="J452" s="16" t="e">
        <f ca="1" xml:space="preserve"> _xll.EPMOlapMemberO("[RUBRO].[PARENTH1].[5120260001]","","CAPACITACION DE PERSONAL","","000;001")</f>
        <v>#NAME?</v>
      </c>
      <c r="K452" s="17" t="s">
        <v>847</v>
      </c>
      <c r="L452" s="17" t="s">
        <v>123</v>
      </c>
      <c r="M452" s="17" t="s">
        <v>9</v>
      </c>
      <c r="N452" s="35" t="s">
        <v>848</v>
      </c>
      <c r="O452" s="43" t="s">
        <v>14</v>
      </c>
      <c r="P452" t="str">
        <f t="shared" si="33"/>
        <v>enero</v>
      </c>
      <c r="Q452" s="43" t="s">
        <v>15</v>
      </c>
      <c r="R452" s="51">
        <f t="shared" si="35"/>
        <v>12.133333333333333</v>
      </c>
      <c r="S452" s="17" t="s">
        <v>21</v>
      </c>
      <c r="T452" s="17" t="s">
        <v>11</v>
      </c>
      <c r="U452" s="18">
        <v>60000000</v>
      </c>
      <c r="V452" s="18">
        <v>60000000</v>
      </c>
      <c r="W452" s="18" t="s">
        <v>25</v>
      </c>
      <c r="X452" s="15" t="str">
        <f t="shared" si="34"/>
        <v>NO APLICA</v>
      </c>
      <c r="Y452" s="26" t="s">
        <v>1142</v>
      </c>
      <c r="Z452" s="26" t="s">
        <v>17</v>
      </c>
      <c r="AA452" s="26" t="s">
        <v>17</v>
      </c>
      <c r="AB452" s="27" t="s">
        <v>1128</v>
      </c>
      <c r="AC452" s="26" t="s">
        <v>17</v>
      </c>
      <c r="AD452" s="26" t="str">
        <f t="shared" si="36"/>
        <v>Pública clasificada</v>
      </c>
      <c r="AE452" s="26" t="e">
        <f t="shared" ca="1" si="32"/>
        <v>#NAME?</v>
      </c>
    </row>
    <row r="453" spans="8:31" ht="225" x14ac:dyDescent="0.25">
      <c r="H453" s="16" t="e">
        <f ca="1" xml:space="preserve"> _xll.EPMOlapMemberO("[CONTRATO].[PARENTH1].[C20062025]","","C20062025","","000;001")</f>
        <v>#NAME?</v>
      </c>
      <c r="I453" s="16" t="e">
        <f ca="1" xml:space="preserve"> _xll.EPMOlapMemberO("[AREA].[PARENTH1].[10000000095005]","","Gcia. Talento Humano","","000;001")</f>
        <v>#NAME?</v>
      </c>
      <c r="J453" s="16" t="e">
        <f ca="1" xml:space="preserve"> _xll.EPMOlapMemberO("[RUBRO].[PARENTH1].[5130200000]","","AVALUOS","","000;001")</f>
        <v>#NAME?</v>
      </c>
      <c r="K453" s="17" t="s">
        <v>849</v>
      </c>
      <c r="L453" s="17" t="s">
        <v>123</v>
      </c>
      <c r="M453" s="17" t="s">
        <v>9</v>
      </c>
      <c r="N453" s="35" t="s">
        <v>848</v>
      </c>
      <c r="O453" s="43" t="s">
        <v>14</v>
      </c>
      <c r="P453" t="str">
        <f t="shared" si="33"/>
        <v>enero</v>
      </c>
      <c r="Q453" s="43" t="s">
        <v>15</v>
      </c>
      <c r="R453" s="51">
        <f t="shared" si="35"/>
        <v>12.133333333333333</v>
      </c>
      <c r="S453" s="17" t="s">
        <v>21</v>
      </c>
      <c r="T453" s="17" t="s">
        <v>11</v>
      </c>
      <c r="U453" s="18">
        <v>96000000</v>
      </c>
      <c r="V453" s="18">
        <v>96000000</v>
      </c>
      <c r="W453" s="18" t="s">
        <v>25</v>
      </c>
      <c r="X453" s="15" t="str">
        <f t="shared" si="34"/>
        <v>NO APLICA</v>
      </c>
      <c r="Y453" s="26" t="s">
        <v>1142</v>
      </c>
      <c r="Z453" s="26" t="s">
        <v>17</v>
      </c>
      <c r="AA453" s="26" t="s">
        <v>17</v>
      </c>
      <c r="AB453" s="27" t="s">
        <v>1128</v>
      </c>
      <c r="AC453" s="26" t="s">
        <v>17</v>
      </c>
      <c r="AD453" s="26" t="str">
        <f t="shared" si="36"/>
        <v>Pública clasificada</v>
      </c>
      <c r="AE453" s="26" t="e">
        <f t="shared" ca="1" si="32"/>
        <v>#NAME?</v>
      </c>
    </row>
    <row r="454" spans="8:31" ht="210" x14ac:dyDescent="0.25">
      <c r="H454" s="16" t="e">
        <f ca="1" xml:space="preserve"> _xll.EPMOlapMemberO("[CONTRATO].[PARENTH1].[C20072025]","","C20072025","","000;001")</f>
        <v>#NAME?</v>
      </c>
      <c r="I454" s="16" t="e">
        <f ca="1" xml:space="preserve"> _xll.EPMOlapMemberO("[AREA].[PARENTH1].[10000000095005]","","Gcia. Talento Humano","","000;001")</f>
        <v>#NAME?</v>
      </c>
      <c r="J454" s="16" t="e">
        <f ca="1" xml:space="preserve"> _xll.EPMOlapMemberO("[RUBRO].[PARENTH1].[5130200000]","","AVALUOS","","000;001")</f>
        <v>#NAME?</v>
      </c>
      <c r="K454" s="17" t="s">
        <v>850</v>
      </c>
      <c r="L454" s="17" t="s">
        <v>123</v>
      </c>
      <c r="M454" s="17" t="s">
        <v>9</v>
      </c>
      <c r="N454" s="35" t="s">
        <v>851</v>
      </c>
      <c r="O454" s="43" t="s">
        <v>14</v>
      </c>
      <c r="P454" t="str">
        <f t="shared" si="33"/>
        <v>enero</v>
      </c>
      <c r="Q454" s="43" t="s">
        <v>15</v>
      </c>
      <c r="R454" s="51">
        <f t="shared" si="35"/>
        <v>12.133333333333333</v>
      </c>
      <c r="S454" s="17" t="s">
        <v>21</v>
      </c>
      <c r="T454" s="17" t="s">
        <v>841</v>
      </c>
      <c r="U454" s="18">
        <v>206000000</v>
      </c>
      <c r="V454" s="18">
        <v>206000000</v>
      </c>
      <c r="W454" s="18" t="s">
        <v>25</v>
      </c>
      <c r="X454" s="15" t="str">
        <f t="shared" si="34"/>
        <v>NO APLICA</v>
      </c>
      <c r="Y454" s="26" t="s">
        <v>1142</v>
      </c>
      <c r="Z454" s="26" t="s">
        <v>17</v>
      </c>
      <c r="AA454" s="26" t="s">
        <v>17</v>
      </c>
      <c r="AB454" s="27" t="s">
        <v>1128</v>
      </c>
      <c r="AC454" s="26" t="s">
        <v>17</v>
      </c>
      <c r="AD454" s="26" t="str">
        <f t="shared" si="36"/>
        <v>Pública clasificada</v>
      </c>
      <c r="AE454" s="26" t="e">
        <f t="shared" ca="1" si="32"/>
        <v>#NAME?</v>
      </c>
    </row>
    <row r="455" spans="8:31" ht="360" x14ac:dyDescent="0.25">
      <c r="H455" s="16" t="e">
        <f ca="1" xml:space="preserve"> _xll.EPMOlapMemberO("[CONTRATO].[PARENTH1].[C20112025]","","C20112025","","000;001")</f>
        <v>#NAME?</v>
      </c>
      <c r="I455" s="16" t="e">
        <f ca="1" xml:space="preserve"> _xll.EPMOlapMemberO("[AREA].[PARENTH1].[10000000095005]","","Gcia. Talento Humano","","000;001")</f>
        <v>#NAME?</v>
      </c>
      <c r="J455" s="16" t="e">
        <f ca="1" xml:space="preserve"> _xll.EPMOlapMemberO("[RUBRO].[PARENTH1].[5120260002]","","COPASO-SGSST-SISTEMA DE GESTIÓN EN SEG. EN EL TRAB","","000;001")</f>
        <v>#NAME?</v>
      </c>
      <c r="K455" s="17" t="s">
        <v>852</v>
      </c>
      <c r="L455" s="17" t="s">
        <v>47</v>
      </c>
      <c r="M455" s="17" t="s">
        <v>681</v>
      </c>
      <c r="N455" s="35" t="s">
        <v>680</v>
      </c>
      <c r="O455" s="43" t="s">
        <v>257</v>
      </c>
      <c r="P455" t="str">
        <f t="shared" si="33"/>
        <v>enero</v>
      </c>
      <c r="Q455" s="43" t="s">
        <v>853</v>
      </c>
      <c r="R455" s="51">
        <f t="shared" si="35"/>
        <v>12.133333333333333</v>
      </c>
      <c r="S455" s="17" t="s">
        <v>84</v>
      </c>
      <c r="T455" s="17" t="s">
        <v>11</v>
      </c>
      <c r="U455" s="18">
        <v>95816773</v>
      </c>
      <c r="V455" s="18">
        <v>95816773</v>
      </c>
      <c r="W455" s="18" t="s">
        <v>85</v>
      </c>
      <c r="X455" s="15" t="str">
        <f t="shared" si="34"/>
        <v>NO APLICA</v>
      </c>
      <c r="Y455" s="26" t="s">
        <v>1142</v>
      </c>
      <c r="Z455" s="26" t="s">
        <v>17</v>
      </c>
      <c r="AA455" s="26" t="s">
        <v>17</v>
      </c>
      <c r="AB455" s="27" t="s">
        <v>1128</v>
      </c>
      <c r="AC455" s="26" t="s">
        <v>17</v>
      </c>
      <c r="AD455" s="26" t="str">
        <f t="shared" si="36"/>
        <v>Pública clasificada</v>
      </c>
      <c r="AE455" s="26" t="e">
        <f t="shared" ca="1" si="32"/>
        <v>#NAME?</v>
      </c>
    </row>
    <row r="456" spans="8:31" ht="330" x14ac:dyDescent="0.25">
      <c r="H456" s="16" t="e">
        <f ca="1" xml:space="preserve"> _xll.EPMOlapMemberO("[CONTRATO].[PARENTH1].[C06102025]","","C06102025","","000;001")</f>
        <v>#NAME?</v>
      </c>
      <c r="I456" s="16" t="e">
        <f ca="1" xml:space="preserve"> _xll.EPMOlapMemberO("[AREA].[PARENTH1].[10000000091003]","","Ofic. Tecnologías de","","000;001")</f>
        <v>#NAME?</v>
      </c>
      <c r="J456" s="16" t="e">
        <f ca="1" xml:space="preserve"> _xll.EPMOlapMemberO("[RUBRO].[PARENTH1].[5160050000]","","EQUIPO DE COMPUTACION","","000;001")</f>
        <v>#NAME?</v>
      </c>
      <c r="K456" s="17" t="s">
        <v>854</v>
      </c>
      <c r="L456" s="17" t="s">
        <v>47</v>
      </c>
      <c r="M456" s="17" t="s">
        <v>575</v>
      </c>
      <c r="N456" s="35" t="s">
        <v>855</v>
      </c>
      <c r="O456" s="43" t="s">
        <v>14</v>
      </c>
      <c r="P456" t="str">
        <f t="shared" si="33"/>
        <v>enero</v>
      </c>
      <c r="Q456" s="43" t="s">
        <v>15</v>
      </c>
      <c r="R456" s="51">
        <f t="shared" si="35"/>
        <v>12.133333333333333</v>
      </c>
      <c r="S456" s="17" t="s">
        <v>84</v>
      </c>
      <c r="T456" s="17" t="s">
        <v>11</v>
      </c>
      <c r="U456" s="18">
        <v>138631600</v>
      </c>
      <c r="V456" s="18">
        <v>138631600</v>
      </c>
      <c r="W456" s="18" t="s">
        <v>85</v>
      </c>
      <c r="X456" s="15" t="str">
        <f t="shared" si="34"/>
        <v>NO APLICA</v>
      </c>
      <c r="Y456" s="26" t="s">
        <v>1142</v>
      </c>
      <c r="Z456" s="26" t="s">
        <v>17</v>
      </c>
      <c r="AA456" s="26" t="s">
        <v>17</v>
      </c>
      <c r="AB456" s="27" t="s">
        <v>1128</v>
      </c>
      <c r="AC456" s="26" t="s">
        <v>17</v>
      </c>
      <c r="AD456" s="26" t="str">
        <f t="shared" si="36"/>
        <v>Pública clasificada</v>
      </c>
      <c r="AE456" s="26" t="e">
        <f t="shared" ca="1" si="32"/>
        <v>#NAME?</v>
      </c>
    </row>
    <row r="457" spans="8:31" ht="409.5" x14ac:dyDescent="0.25">
      <c r="H457" s="16" t="e">
        <f ca="1" xml:space="preserve"> _xll.EPMOlapMemberO("[CONTRATO].[PARENTH1].[C06112025]","","C06112025","","000;001")</f>
        <v>#NAME?</v>
      </c>
      <c r="I457" s="16" t="e">
        <f ca="1" xml:space="preserve"> _xll.EPMOlapMemberO("[AREA].[PARENTH1].[10000000091003]","","Ofic. Tecnologías de","","000;001")</f>
        <v>#NAME?</v>
      </c>
      <c r="J457" s="16" t="e">
        <f ca="1" xml:space="preserve"> _xll.EPMOlapMemberO("[RUBRO].[PARENTH1].[5160050000]","","EQUIPO DE COMPUTACION","","000;001")</f>
        <v>#NAME?</v>
      </c>
      <c r="K457" s="17" t="s">
        <v>856</v>
      </c>
      <c r="L457" s="17" t="s">
        <v>47</v>
      </c>
      <c r="M457" s="17" t="s">
        <v>575</v>
      </c>
      <c r="N457" s="35" t="s">
        <v>857</v>
      </c>
      <c r="O457" s="43" t="s">
        <v>14</v>
      </c>
      <c r="P457" t="str">
        <f t="shared" si="33"/>
        <v>enero</v>
      </c>
      <c r="Q457" s="43" t="s">
        <v>15</v>
      </c>
      <c r="R457" s="51">
        <f t="shared" si="35"/>
        <v>12.133333333333333</v>
      </c>
      <c r="S457" s="17" t="s">
        <v>84</v>
      </c>
      <c r="T457" s="17" t="s">
        <v>11</v>
      </c>
      <c r="U457" s="18">
        <v>388024000</v>
      </c>
      <c r="V457" s="18">
        <v>388024000</v>
      </c>
      <c r="W457" s="18" t="s">
        <v>85</v>
      </c>
      <c r="X457" s="15" t="str">
        <f t="shared" si="34"/>
        <v>NO APLICA</v>
      </c>
      <c r="Y457" s="26" t="s">
        <v>1142</v>
      </c>
      <c r="Z457" s="26" t="s">
        <v>17</v>
      </c>
      <c r="AA457" s="26" t="s">
        <v>17</v>
      </c>
      <c r="AB457" s="27" t="s">
        <v>1128</v>
      </c>
      <c r="AC457" s="26" t="s">
        <v>17</v>
      </c>
      <c r="AD457" s="26" t="str">
        <f t="shared" si="36"/>
        <v>Pública clasificada</v>
      </c>
      <c r="AE457" s="26" t="e">
        <f t="shared" ca="1" si="32"/>
        <v>#NAME?</v>
      </c>
    </row>
    <row r="458" spans="8:31" ht="409.5" x14ac:dyDescent="0.25">
      <c r="H458" s="16" t="e">
        <f ca="1" xml:space="preserve"> _xll.EPMOlapMemberO("[CONTRATO].[PARENTH1].[C06122025]","","C06122025","","000;001")</f>
        <v>#NAME?</v>
      </c>
      <c r="I458" s="16" t="e">
        <f ca="1" xml:space="preserve"> _xll.EPMOlapMemberO("[AREA].[PARENTH1].[10000000091003]","","Ofic. Tecnologías de","","000;001")</f>
        <v>#NAME?</v>
      </c>
      <c r="J458" s="16" t="e">
        <f ca="1" xml:space="preserve"> _xll.EPMOlapMemberO("[RUBRO].[PARENTH1].[5145050001]","","EQUIPO DE COMPUTO GER. ADMINISTRATIVA","","000;001")</f>
        <v>#NAME?</v>
      </c>
      <c r="K458" s="17" t="s">
        <v>858</v>
      </c>
      <c r="L458" s="17" t="s">
        <v>503</v>
      </c>
      <c r="M458" s="17" t="s">
        <v>860</v>
      </c>
      <c r="N458" s="35" t="s">
        <v>859</v>
      </c>
      <c r="O458" s="43" t="s">
        <v>178</v>
      </c>
      <c r="P458" t="str">
        <f t="shared" si="33"/>
        <v>enero</v>
      </c>
      <c r="Q458" s="43" t="s">
        <v>15</v>
      </c>
      <c r="R458" s="51">
        <f t="shared" si="35"/>
        <v>11.1</v>
      </c>
      <c r="S458" s="17" t="s">
        <v>21</v>
      </c>
      <c r="T458" s="17" t="s">
        <v>11</v>
      </c>
      <c r="U458" s="18">
        <v>79473600</v>
      </c>
      <c r="V458" s="18">
        <v>79473600</v>
      </c>
      <c r="W458" s="18" t="s">
        <v>25</v>
      </c>
      <c r="X458" s="15" t="str">
        <f t="shared" si="34"/>
        <v>NO APLICA</v>
      </c>
      <c r="Y458" s="26" t="s">
        <v>1142</v>
      </c>
      <c r="Z458" s="26" t="s">
        <v>17</v>
      </c>
      <c r="AA458" s="26" t="s">
        <v>17</v>
      </c>
      <c r="AB458" s="27" t="s">
        <v>1128</v>
      </c>
      <c r="AC458" s="26" t="s">
        <v>17</v>
      </c>
      <c r="AD458" s="26" t="str">
        <f t="shared" si="36"/>
        <v>Pública clasificada</v>
      </c>
      <c r="AE458" s="26" t="e">
        <f t="shared" ca="1" si="32"/>
        <v>#NAME?</v>
      </c>
    </row>
    <row r="459" spans="8:31" ht="409.5" x14ac:dyDescent="0.25">
      <c r="H459" s="16" t="e">
        <f ca="1" xml:space="preserve"> _xll.EPMOlapMemberO("[CONTRATO].[PARENTH1].[C15252025]","","C15252025","","000;001")</f>
        <v>#NAME?</v>
      </c>
      <c r="I459" s="16" t="e">
        <f ca="1" xml:space="preserve"> _xll.EPMOlapMemberO("[AREA].[PARENTH1].[10000000010001]","","Ofic. Estratégia y D","","000;001")</f>
        <v>#NAME?</v>
      </c>
      <c r="J459" s="16" t="e">
        <f ca="1" xml:space="preserve"> _xll.EPMOlapMemberO("[RUBRO].[PARENTH1].[5130200000]","","AVALUOS","","000;001")</f>
        <v>#NAME?</v>
      </c>
      <c r="K459" s="17" t="s">
        <v>861</v>
      </c>
      <c r="L459" s="17" t="s">
        <v>503</v>
      </c>
      <c r="M459" s="17" t="s">
        <v>860</v>
      </c>
      <c r="N459" s="35" t="s">
        <v>862</v>
      </c>
      <c r="O459" s="43" t="s">
        <v>178</v>
      </c>
      <c r="P459" t="str">
        <f t="shared" si="33"/>
        <v>enero</v>
      </c>
      <c r="Q459" s="43" t="s">
        <v>15</v>
      </c>
      <c r="R459" s="51">
        <f t="shared" si="35"/>
        <v>11.1</v>
      </c>
      <c r="S459" s="17" t="s">
        <v>21</v>
      </c>
      <c r="T459" s="17" t="s">
        <v>11</v>
      </c>
      <c r="U459" s="18">
        <v>133333332</v>
      </c>
      <c r="V459" s="18">
        <v>133333332</v>
      </c>
      <c r="W459" s="18" t="s">
        <v>25</v>
      </c>
      <c r="X459" s="15" t="str">
        <f t="shared" si="34"/>
        <v>NO APLICA</v>
      </c>
      <c r="Y459" s="26" t="s">
        <v>1142</v>
      </c>
      <c r="Z459" s="26" t="s">
        <v>17</v>
      </c>
      <c r="AA459" s="26" t="s">
        <v>17</v>
      </c>
      <c r="AB459" s="27" t="s">
        <v>1128</v>
      </c>
      <c r="AC459" s="26" t="s">
        <v>17</v>
      </c>
      <c r="AD459" s="26" t="str">
        <f t="shared" si="36"/>
        <v>Pública clasificada</v>
      </c>
      <c r="AE459" s="26" t="e">
        <f t="shared" ca="1" si="32"/>
        <v>#NAME?</v>
      </c>
    </row>
    <row r="460" spans="8:31" ht="409.5" x14ac:dyDescent="0.25">
      <c r="H460" s="16" t="e">
        <f ca="1" xml:space="preserve"> _xll.EPMOlapMemberO("[CONTRATO].[PARENTH1].[C15262025]","","C15262025","","000;001")</f>
        <v>#NAME?</v>
      </c>
      <c r="I460" s="16" t="e">
        <f ca="1" xml:space="preserve"> _xll.EPMOlapMemberO("[AREA].[PARENTH1].[10000000010001]","","Ofic. Estratégia y D","","000;001")</f>
        <v>#NAME?</v>
      </c>
      <c r="J460" s="16" t="e">
        <f ca="1" xml:space="preserve"> _xll.EPMOlapMemberO("[RUBRO].[PARENTH1].[5130200000]","","AVALUOS","","000;001")</f>
        <v>#NAME?</v>
      </c>
      <c r="K460" s="17" t="s">
        <v>863</v>
      </c>
      <c r="L460" s="17" t="s">
        <v>503</v>
      </c>
      <c r="M460" s="17" t="s">
        <v>860</v>
      </c>
      <c r="N460" s="35" t="s">
        <v>864</v>
      </c>
      <c r="O460" s="43" t="s">
        <v>178</v>
      </c>
      <c r="P460" t="str">
        <f t="shared" si="33"/>
        <v>enero</v>
      </c>
      <c r="Q460" s="43" t="s">
        <v>15</v>
      </c>
      <c r="R460" s="51">
        <f t="shared" si="35"/>
        <v>11.1</v>
      </c>
      <c r="S460" s="17" t="s">
        <v>21</v>
      </c>
      <c r="T460" s="17" t="s">
        <v>11</v>
      </c>
      <c r="U460" s="18">
        <v>109250000</v>
      </c>
      <c r="V460" s="18">
        <v>109250000</v>
      </c>
      <c r="W460" s="18" t="s">
        <v>25</v>
      </c>
      <c r="X460" s="15" t="str">
        <f t="shared" si="34"/>
        <v>NO APLICA</v>
      </c>
      <c r="Y460" s="26" t="s">
        <v>1142</v>
      </c>
      <c r="Z460" s="26" t="s">
        <v>17</v>
      </c>
      <c r="AA460" s="26" t="s">
        <v>17</v>
      </c>
      <c r="AB460" s="27" t="s">
        <v>1128</v>
      </c>
      <c r="AC460" s="26" t="s">
        <v>17</v>
      </c>
      <c r="AD460" s="26" t="str">
        <f t="shared" si="36"/>
        <v>Pública clasificada</v>
      </c>
      <c r="AE460" s="26" t="e">
        <f t="shared" ca="1" si="32"/>
        <v>#NAME?</v>
      </c>
    </row>
    <row r="461" spans="8:31" ht="409.5" x14ac:dyDescent="0.25">
      <c r="H461" s="16" t="e">
        <f ca="1" xml:space="preserve"> _xll.EPMOlapMemberO("[CONTRATO].[PARENTH1].[C15272025]","","C15272025","","000;001")</f>
        <v>#NAME?</v>
      </c>
      <c r="I461" s="16" t="e">
        <f ca="1" xml:space="preserve"> _xll.EPMOlapMemberO("[AREA].[PARENTH1].[10000000010001]","","Ofic. Estratégia y D","","000;001")</f>
        <v>#NAME?</v>
      </c>
      <c r="J461" s="16" t="e">
        <f ca="1" xml:space="preserve"> _xll.EPMOlapMemberO("[RUBRO].[PARENTH1].[5130200000]","","AVALUOS","","000;001")</f>
        <v>#NAME?</v>
      </c>
      <c r="K461" s="17" t="s">
        <v>865</v>
      </c>
      <c r="L461" s="17" t="s">
        <v>503</v>
      </c>
      <c r="M461" s="17" t="s">
        <v>860</v>
      </c>
      <c r="N461" s="35" t="s">
        <v>866</v>
      </c>
      <c r="O461" s="43" t="s">
        <v>178</v>
      </c>
      <c r="P461" t="str">
        <f t="shared" si="33"/>
        <v>enero</v>
      </c>
      <c r="Q461" s="43" t="s">
        <v>15</v>
      </c>
      <c r="R461" s="51">
        <f t="shared" si="35"/>
        <v>11.1</v>
      </c>
      <c r="S461" s="17" t="s">
        <v>21</v>
      </c>
      <c r="T461" s="17" t="s">
        <v>11</v>
      </c>
      <c r="U461" s="18">
        <v>170788800</v>
      </c>
      <c r="V461" s="18">
        <v>170788800</v>
      </c>
      <c r="W461" s="18" t="s">
        <v>25</v>
      </c>
      <c r="X461" s="15" t="str">
        <f t="shared" si="34"/>
        <v>NO APLICA</v>
      </c>
      <c r="Y461" s="26" t="s">
        <v>1142</v>
      </c>
      <c r="Z461" s="26" t="s">
        <v>17</v>
      </c>
      <c r="AA461" s="26" t="s">
        <v>17</v>
      </c>
      <c r="AB461" s="27" t="s">
        <v>1128</v>
      </c>
      <c r="AC461" s="26" t="s">
        <v>17</v>
      </c>
      <c r="AD461" s="26" t="str">
        <f t="shared" si="36"/>
        <v>Pública clasificada</v>
      </c>
      <c r="AE461" s="26" t="e">
        <f t="shared" ca="1" si="32"/>
        <v>#NAME?</v>
      </c>
    </row>
    <row r="462" spans="8:31" ht="409.5" x14ac:dyDescent="0.25">
      <c r="H462" s="16" t="e">
        <f ca="1" xml:space="preserve"> _xll.EPMOlapMemberO("[CONTRATO].[PARENTH1].[C15282025]","","C15282025","","000;001")</f>
        <v>#NAME?</v>
      </c>
      <c r="I462" s="16" t="e">
        <f ca="1" xml:space="preserve"> _xll.EPMOlapMemberO("[AREA].[PARENTH1].[10000000010001]","","Ofic. Estratégia y D","","000;001")</f>
        <v>#NAME?</v>
      </c>
      <c r="J462" s="16" t="e">
        <f ca="1" xml:space="preserve"> _xll.EPMOlapMemberO("[RUBRO].[PARENTH1].[5130200000]","","AVALUOS","","000;001")</f>
        <v>#NAME?</v>
      </c>
      <c r="K462" s="17" t="s">
        <v>867</v>
      </c>
      <c r="L462" s="17" t="s">
        <v>503</v>
      </c>
      <c r="M462" s="17" t="s">
        <v>860</v>
      </c>
      <c r="N462" s="35" t="s">
        <v>868</v>
      </c>
      <c r="O462" s="43" t="s">
        <v>178</v>
      </c>
      <c r="P462" t="str">
        <f t="shared" si="33"/>
        <v>enero</v>
      </c>
      <c r="Q462" s="43" t="s">
        <v>15</v>
      </c>
      <c r="R462" s="51">
        <f t="shared" si="35"/>
        <v>11.1</v>
      </c>
      <c r="S462" s="17" t="s">
        <v>21</v>
      </c>
      <c r="T462" s="17" t="s">
        <v>11</v>
      </c>
      <c r="U462" s="18">
        <v>101660000</v>
      </c>
      <c r="V462" s="18">
        <v>101660000</v>
      </c>
      <c r="W462" s="18" t="s">
        <v>25</v>
      </c>
      <c r="X462" s="15" t="str">
        <f t="shared" si="34"/>
        <v>NO APLICA</v>
      </c>
      <c r="Y462" s="26" t="s">
        <v>1142</v>
      </c>
      <c r="Z462" s="26" t="s">
        <v>17</v>
      </c>
      <c r="AA462" s="26" t="s">
        <v>17</v>
      </c>
      <c r="AB462" s="27" t="s">
        <v>1128</v>
      </c>
      <c r="AC462" s="26" t="s">
        <v>17</v>
      </c>
      <c r="AD462" s="26" t="str">
        <f t="shared" si="36"/>
        <v>Pública clasificada</v>
      </c>
      <c r="AE462" s="26" t="e">
        <f t="shared" ca="1" si="32"/>
        <v>#NAME?</v>
      </c>
    </row>
    <row r="463" spans="8:31" ht="409.5" x14ac:dyDescent="0.25">
      <c r="H463" s="16" t="e">
        <f ca="1" xml:space="preserve"> _xll.EPMOlapMemberO("[CONTRATO].[PARENTH1].[C15292025]","","C15292025","","000;001")</f>
        <v>#NAME?</v>
      </c>
      <c r="I463" s="16" t="e">
        <f ca="1" xml:space="preserve"> _xll.EPMOlapMemberO("[AREA].[PARENTH1].[10000000010001]","","Ofic. Estratégia y D","","000;001")</f>
        <v>#NAME?</v>
      </c>
      <c r="J463" s="16" t="e">
        <f ca="1" xml:space="preserve"> _xll.EPMOlapMemberO("[RUBRO].[PARENTH1].[5130200000]","","AVALUOS","","000;001")</f>
        <v>#NAME?</v>
      </c>
      <c r="K463" s="17" t="s">
        <v>869</v>
      </c>
      <c r="L463" s="17" t="s">
        <v>503</v>
      </c>
      <c r="M463" s="17" t="s">
        <v>860</v>
      </c>
      <c r="N463" s="35" t="s">
        <v>870</v>
      </c>
      <c r="O463" s="43" t="s">
        <v>178</v>
      </c>
      <c r="P463" t="str">
        <f t="shared" si="33"/>
        <v>enero</v>
      </c>
      <c r="Q463" s="43" t="s">
        <v>15</v>
      </c>
      <c r="R463" s="51">
        <f t="shared" si="35"/>
        <v>11.1</v>
      </c>
      <c r="S463" s="17" t="s">
        <v>21</v>
      </c>
      <c r="T463" s="17" t="s">
        <v>11</v>
      </c>
      <c r="U463" s="18">
        <v>107640000</v>
      </c>
      <c r="V463" s="18">
        <v>107640000</v>
      </c>
      <c r="W463" s="18" t="s">
        <v>25</v>
      </c>
      <c r="X463" s="15" t="str">
        <f t="shared" si="34"/>
        <v>NO APLICA</v>
      </c>
      <c r="Y463" s="26" t="s">
        <v>1142</v>
      </c>
      <c r="Z463" s="26" t="s">
        <v>17</v>
      </c>
      <c r="AA463" s="26" t="s">
        <v>17</v>
      </c>
      <c r="AB463" s="27" t="s">
        <v>1128</v>
      </c>
      <c r="AC463" s="26" t="s">
        <v>17</v>
      </c>
      <c r="AD463" s="26" t="str">
        <f t="shared" si="36"/>
        <v>Pública clasificada</v>
      </c>
      <c r="AE463" s="26" t="e">
        <f t="shared" ca="1" si="32"/>
        <v>#NAME?</v>
      </c>
    </row>
    <row r="464" spans="8:31" ht="409.5" x14ac:dyDescent="0.25">
      <c r="H464" s="16" t="e">
        <f ca="1" xml:space="preserve"> _xll.EPMOlapMemberO("[CONTRATO].[PARENTH1].[C15302025]","","C15302025","","000;001")</f>
        <v>#NAME?</v>
      </c>
      <c r="I464" s="16" t="e">
        <f ca="1" xml:space="preserve"> _xll.EPMOlapMemberO("[AREA].[PARENTH1].[10000000010001]","","Ofic. Estratégia y D","","000;001")</f>
        <v>#NAME?</v>
      </c>
      <c r="J464" s="16" t="e">
        <f ca="1" xml:space="preserve"> _xll.EPMOlapMemberO("[RUBRO].[PARENTH1].[5130200000]","","AVALUOS","","000;001")</f>
        <v>#NAME?</v>
      </c>
      <c r="K464" s="17" t="s">
        <v>871</v>
      </c>
      <c r="L464" s="17" t="s">
        <v>503</v>
      </c>
      <c r="M464" s="17" t="s">
        <v>860</v>
      </c>
      <c r="N464" s="35" t="s">
        <v>872</v>
      </c>
      <c r="O464" s="43" t="s">
        <v>178</v>
      </c>
      <c r="P464" t="str">
        <f t="shared" si="33"/>
        <v>enero</v>
      </c>
      <c r="Q464" s="43" t="s">
        <v>15</v>
      </c>
      <c r="R464" s="51">
        <f t="shared" si="35"/>
        <v>11.1</v>
      </c>
      <c r="S464" s="17" t="s">
        <v>21</v>
      </c>
      <c r="T464" s="17" t="s">
        <v>11</v>
      </c>
      <c r="U464" s="18">
        <v>107640000</v>
      </c>
      <c r="V464" s="18">
        <v>107640000</v>
      </c>
      <c r="W464" s="18" t="s">
        <v>25</v>
      </c>
      <c r="X464" s="15" t="str">
        <f t="shared" si="34"/>
        <v>NO APLICA</v>
      </c>
      <c r="Y464" s="26" t="s">
        <v>1142</v>
      </c>
      <c r="Z464" s="26" t="s">
        <v>17</v>
      </c>
      <c r="AA464" s="26" t="s">
        <v>17</v>
      </c>
      <c r="AB464" s="27" t="s">
        <v>1128</v>
      </c>
      <c r="AC464" s="26" t="s">
        <v>17</v>
      </c>
      <c r="AD464" s="26" t="str">
        <f t="shared" si="36"/>
        <v>Pública clasificada</v>
      </c>
      <c r="AE464" s="26" t="e">
        <f t="shared" ca="1" si="32"/>
        <v>#NAME?</v>
      </c>
    </row>
    <row r="465" spans="8:31" ht="409.5" x14ac:dyDescent="0.25">
      <c r="H465" s="16" t="e">
        <f ca="1" xml:space="preserve"> _xll.EPMOlapMemberO("[CONTRATO].[PARENTH1].[C15312025]","","C15312025","","000;001")</f>
        <v>#NAME?</v>
      </c>
      <c r="I465" s="16" t="e">
        <f ca="1" xml:space="preserve"> _xll.EPMOlapMemberO("[AREA].[PARENTH1].[10000000010001]","","Ofic. Estratégia y D","","000;001")</f>
        <v>#NAME?</v>
      </c>
      <c r="J465" s="16" t="e">
        <f ca="1" xml:space="preserve"> _xll.EPMOlapMemberO("[RUBRO].[PARENTH1].[5130200000]","","AVALUOS","","000;001")</f>
        <v>#NAME?</v>
      </c>
      <c r="K465" s="17" t="s">
        <v>873</v>
      </c>
      <c r="L465" s="17" t="s">
        <v>503</v>
      </c>
      <c r="M465" s="17" t="s">
        <v>860</v>
      </c>
      <c r="N465" s="35" t="s">
        <v>874</v>
      </c>
      <c r="O465" s="43" t="s">
        <v>178</v>
      </c>
      <c r="P465" t="str">
        <f t="shared" si="33"/>
        <v>enero</v>
      </c>
      <c r="Q465" s="43" t="s">
        <v>15</v>
      </c>
      <c r="R465" s="51">
        <f t="shared" si="35"/>
        <v>11.1</v>
      </c>
      <c r="S465" s="17" t="s">
        <v>21</v>
      </c>
      <c r="T465" s="17" t="s">
        <v>11</v>
      </c>
      <c r="U465" s="18">
        <v>66000000</v>
      </c>
      <c r="V465" s="18">
        <v>66000000</v>
      </c>
      <c r="W465" s="18" t="s">
        <v>25</v>
      </c>
      <c r="X465" s="15" t="str">
        <f t="shared" si="34"/>
        <v>NO APLICA</v>
      </c>
      <c r="Y465" s="26" t="s">
        <v>1142</v>
      </c>
      <c r="Z465" s="26" t="s">
        <v>17</v>
      </c>
      <c r="AA465" s="26" t="s">
        <v>17</v>
      </c>
      <c r="AB465" s="27" t="s">
        <v>1128</v>
      </c>
      <c r="AC465" s="26" t="s">
        <v>17</v>
      </c>
      <c r="AD465" s="26" t="str">
        <f t="shared" si="36"/>
        <v>Pública clasificada</v>
      </c>
      <c r="AE465" s="26" t="e">
        <f t="shared" ca="1" si="32"/>
        <v>#NAME?</v>
      </c>
    </row>
    <row r="466" spans="8:31" ht="409.5" x14ac:dyDescent="0.25">
      <c r="H466" s="16" t="e">
        <f ca="1" xml:space="preserve"> _xll.EPMOlapMemberO("[CONTRATO].[PARENTH1].[C15322025]","","C15322025","","000;001")</f>
        <v>#NAME?</v>
      </c>
      <c r="I466" s="16" t="e">
        <f ca="1" xml:space="preserve"> _xll.EPMOlapMemberO("[AREA].[PARENTH1].[10000000010001]","","Ofic. Estratégia y D","","000;001")</f>
        <v>#NAME?</v>
      </c>
      <c r="J466" s="16" t="e">
        <f ca="1" xml:space="preserve"> _xll.EPMOlapMemberO("[RUBRO].[PARENTH1].[5130200000]","","AVALUOS","","000;001")</f>
        <v>#NAME?</v>
      </c>
      <c r="K466" s="17" t="s">
        <v>875</v>
      </c>
      <c r="L466" s="17" t="s">
        <v>503</v>
      </c>
      <c r="M466" s="17" t="s">
        <v>860</v>
      </c>
      <c r="N466" s="35" t="s">
        <v>876</v>
      </c>
      <c r="O466" s="43" t="s">
        <v>178</v>
      </c>
      <c r="P466" t="str">
        <f t="shared" si="33"/>
        <v>enero</v>
      </c>
      <c r="Q466" s="43" t="s">
        <v>15</v>
      </c>
      <c r="R466" s="51">
        <f t="shared" si="35"/>
        <v>11.1</v>
      </c>
      <c r="S466" s="17" t="s">
        <v>21</v>
      </c>
      <c r="T466" s="17" t="s">
        <v>11</v>
      </c>
      <c r="U466" s="18">
        <v>69520000</v>
      </c>
      <c r="V466" s="18">
        <v>69520000</v>
      </c>
      <c r="W466" s="18" t="s">
        <v>25</v>
      </c>
      <c r="X466" s="15" t="str">
        <f t="shared" si="34"/>
        <v>NO APLICA</v>
      </c>
      <c r="Y466" s="26" t="s">
        <v>1142</v>
      </c>
      <c r="Z466" s="26" t="s">
        <v>17</v>
      </c>
      <c r="AA466" s="26" t="s">
        <v>17</v>
      </c>
      <c r="AB466" s="27" t="s">
        <v>1128</v>
      </c>
      <c r="AC466" s="26" t="s">
        <v>17</v>
      </c>
      <c r="AD466" s="26" t="str">
        <f t="shared" si="36"/>
        <v>Pública clasificada</v>
      </c>
      <c r="AE466" s="26" t="e">
        <f t="shared" ca="1" si="32"/>
        <v>#NAME?</v>
      </c>
    </row>
    <row r="467" spans="8:31" ht="409.5" x14ac:dyDescent="0.25">
      <c r="H467" s="16" t="e">
        <f ca="1" xml:space="preserve"> _xll.EPMOlapMemberO("[CONTRATO].[PARENTH1].[C15332025]","","C15332025","","000;001")</f>
        <v>#NAME?</v>
      </c>
      <c r="I467" s="16" t="e">
        <f ca="1" xml:space="preserve"> _xll.EPMOlapMemberO("[AREA].[PARENTH1].[10000000010001]","","Ofic. Estratégia y D","","000;001")</f>
        <v>#NAME?</v>
      </c>
      <c r="J467" s="16" t="e">
        <f ca="1" xml:space="preserve"> _xll.EPMOlapMemberO("[RUBRO].[PARENTH1].[5130200000]","","AVALUOS","","000;001")</f>
        <v>#NAME?</v>
      </c>
      <c r="K467" s="17" t="s">
        <v>877</v>
      </c>
      <c r="L467" s="17" t="s">
        <v>503</v>
      </c>
      <c r="M467" s="17" t="s">
        <v>860</v>
      </c>
      <c r="N467" s="35" t="s">
        <v>878</v>
      </c>
      <c r="O467" s="43" t="s">
        <v>178</v>
      </c>
      <c r="P467" t="str">
        <f t="shared" si="33"/>
        <v>enero</v>
      </c>
      <c r="Q467" s="43" t="s">
        <v>15</v>
      </c>
      <c r="R467" s="51">
        <f t="shared" si="35"/>
        <v>11.1</v>
      </c>
      <c r="S467" s="17" t="s">
        <v>21</v>
      </c>
      <c r="T467" s="17" t="s">
        <v>11</v>
      </c>
      <c r="U467" s="18">
        <v>88000000</v>
      </c>
      <c r="V467" s="18">
        <v>88000000</v>
      </c>
      <c r="W467" s="18" t="s">
        <v>25</v>
      </c>
      <c r="X467" s="15" t="str">
        <f t="shared" si="34"/>
        <v>NO APLICA</v>
      </c>
      <c r="Y467" s="26" t="s">
        <v>1142</v>
      </c>
      <c r="Z467" s="26" t="s">
        <v>17</v>
      </c>
      <c r="AA467" s="26" t="s">
        <v>17</v>
      </c>
      <c r="AB467" s="27" t="s">
        <v>1128</v>
      </c>
      <c r="AC467" s="26" t="s">
        <v>17</v>
      </c>
      <c r="AD467" s="26" t="str">
        <f t="shared" si="36"/>
        <v>Pública clasificada</v>
      </c>
      <c r="AE467" s="26" t="e">
        <f t="shared" ca="1" si="32"/>
        <v>#NAME?</v>
      </c>
    </row>
    <row r="468" spans="8:31" ht="409.5" x14ac:dyDescent="0.25">
      <c r="H468" s="16" t="e">
        <f ca="1" xml:space="preserve"> _xll.EPMOlapMemberO("[CONTRATO].[PARENTH1].[C15342025]","","C15342025","","000;001")</f>
        <v>#NAME?</v>
      </c>
      <c r="I468" s="16" t="e">
        <f ca="1" xml:space="preserve"> _xll.EPMOlapMemberO("[AREA].[PARENTH1].[10000000010001]","","Ofic. Estratégia y D","","000;001")</f>
        <v>#NAME?</v>
      </c>
      <c r="J468" s="16" t="e">
        <f ca="1" xml:space="preserve"> _xll.EPMOlapMemberO("[RUBRO].[PARENTH1].[5130200000]","","AVALUOS","","000;001")</f>
        <v>#NAME?</v>
      </c>
      <c r="K468" s="17" t="s">
        <v>879</v>
      </c>
      <c r="L468" s="17" t="s">
        <v>503</v>
      </c>
      <c r="M468" s="17" t="s">
        <v>860</v>
      </c>
      <c r="N468" s="35" t="s">
        <v>880</v>
      </c>
      <c r="O468" s="43" t="s">
        <v>178</v>
      </c>
      <c r="P468" t="str">
        <f t="shared" si="33"/>
        <v>enero</v>
      </c>
      <c r="Q468" s="43" t="s">
        <v>15</v>
      </c>
      <c r="R468" s="51">
        <f t="shared" si="35"/>
        <v>11.1</v>
      </c>
      <c r="S468" s="17" t="s">
        <v>21</v>
      </c>
      <c r="T468" s="17" t="s">
        <v>11</v>
      </c>
      <c r="U468" s="18">
        <v>77000000</v>
      </c>
      <c r="V468" s="18">
        <v>77000000</v>
      </c>
      <c r="W468" s="18" t="s">
        <v>25</v>
      </c>
      <c r="X468" s="15" t="str">
        <f t="shared" si="34"/>
        <v>NO APLICA</v>
      </c>
      <c r="Y468" s="26" t="s">
        <v>1142</v>
      </c>
      <c r="Z468" s="26" t="s">
        <v>17</v>
      </c>
      <c r="AA468" s="26" t="s">
        <v>17</v>
      </c>
      <c r="AB468" s="27" t="s">
        <v>1128</v>
      </c>
      <c r="AC468" s="26" t="s">
        <v>17</v>
      </c>
      <c r="AD468" s="26" t="str">
        <f t="shared" si="36"/>
        <v>Pública clasificada</v>
      </c>
      <c r="AE468" s="26" t="e">
        <f t="shared" ca="1" si="32"/>
        <v>#NAME?</v>
      </c>
    </row>
    <row r="469" spans="8:31" ht="409.5" x14ac:dyDescent="0.25">
      <c r="H469" s="16" t="e">
        <f ca="1" xml:space="preserve"> _xll.EPMOlapMemberO("[CONTRATO].[PARENTH1].[C15352025]","","C15352025","","000;001")</f>
        <v>#NAME?</v>
      </c>
      <c r="I469" s="16" t="e">
        <f ca="1" xml:space="preserve"> _xll.EPMOlapMemberO("[AREA].[PARENTH1].[10000000010001]","","Ofic. Estratégia y D","","000;001")</f>
        <v>#NAME?</v>
      </c>
      <c r="J469" s="16" t="e">
        <f ca="1" xml:space="preserve"> _xll.EPMOlapMemberO("[RUBRO].[PARENTH1].[5130200000]","","AVALUOS","","000;001")</f>
        <v>#NAME?</v>
      </c>
      <c r="K469" s="17" t="s">
        <v>881</v>
      </c>
      <c r="L469" s="17" t="s">
        <v>503</v>
      </c>
      <c r="M469" s="17" t="s">
        <v>860</v>
      </c>
      <c r="N469" s="35" t="s">
        <v>882</v>
      </c>
      <c r="O469" s="43" t="s">
        <v>178</v>
      </c>
      <c r="P469" t="str">
        <f t="shared" si="33"/>
        <v>enero</v>
      </c>
      <c r="Q469" s="43" t="s">
        <v>15</v>
      </c>
      <c r="R469" s="51">
        <f t="shared" si="35"/>
        <v>11.1</v>
      </c>
      <c r="S469" s="17" t="s">
        <v>21</v>
      </c>
      <c r="T469" s="17" t="s">
        <v>11</v>
      </c>
      <c r="U469" s="18">
        <v>66000000</v>
      </c>
      <c r="V469" s="18">
        <v>66000000</v>
      </c>
      <c r="W469" s="18" t="s">
        <v>25</v>
      </c>
      <c r="X469" s="15" t="str">
        <f t="shared" si="34"/>
        <v>NO APLICA</v>
      </c>
      <c r="Y469" s="26" t="s">
        <v>1142</v>
      </c>
      <c r="Z469" s="26" t="s">
        <v>17</v>
      </c>
      <c r="AA469" s="26" t="s">
        <v>17</v>
      </c>
      <c r="AB469" s="27" t="s">
        <v>1128</v>
      </c>
      <c r="AC469" s="26" t="s">
        <v>17</v>
      </c>
      <c r="AD469" s="26" t="str">
        <f t="shared" si="36"/>
        <v>Pública clasificada</v>
      </c>
      <c r="AE469" s="26" t="e">
        <f t="shared" ca="1" si="32"/>
        <v>#NAME?</v>
      </c>
    </row>
    <row r="470" spans="8:31" ht="195" x14ac:dyDescent="0.25">
      <c r="H470" s="16" t="e">
        <f ca="1" xml:space="preserve"> _xll.EPMOlapMemberO("[CONTRATO].[PARENTH1].[C15362025]","","C15362025","","000;001")</f>
        <v>#NAME?</v>
      </c>
      <c r="I470" s="16" t="e">
        <f ca="1" xml:space="preserve"> _xll.EPMOlapMemberO("[AREA].[PARENTH1].[10000000010001]","","Ofic. Estratégia y D","","000;001")</f>
        <v>#NAME?</v>
      </c>
      <c r="J470" s="16" t="e">
        <f ca="1" xml:space="preserve"> _xll.EPMOlapMemberO("[RUBRO].[PARENTH1].[5130200000]","","AVALUOS","","000;001")</f>
        <v>#NAME?</v>
      </c>
      <c r="K470" s="17" t="s">
        <v>883</v>
      </c>
      <c r="L470" s="17" t="s">
        <v>123</v>
      </c>
      <c r="M470" s="17" t="s">
        <v>9</v>
      </c>
      <c r="N470" s="35" t="s">
        <v>885</v>
      </c>
      <c r="O470" s="43" t="s">
        <v>14</v>
      </c>
      <c r="P470" t="str">
        <f t="shared" si="33"/>
        <v>enero</v>
      </c>
      <c r="Q470" s="43" t="s">
        <v>15</v>
      </c>
      <c r="R470" s="51">
        <f t="shared" si="35"/>
        <v>12.133333333333333</v>
      </c>
      <c r="S470" s="17" t="s">
        <v>21</v>
      </c>
      <c r="T470" s="17" t="s">
        <v>884</v>
      </c>
      <c r="U470" s="18">
        <v>26498909</v>
      </c>
      <c r="V470" s="18">
        <v>26498909</v>
      </c>
      <c r="W470" s="18" t="s">
        <v>25</v>
      </c>
      <c r="X470" s="15" t="str">
        <f t="shared" si="34"/>
        <v>NO APLICA</v>
      </c>
      <c r="Y470" s="26" t="s">
        <v>1142</v>
      </c>
      <c r="Z470" s="26" t="s">
        <v>17</v>
      </c>
      <c r="AA470" s="26" t="s">
        <v>17</v>
      </c>
      <c r="AB470" s="27" t="s">
        <v>1128</v>
      </c>
      <c r="AC470" s="26" t="s">
        <v>17</v>
      </c>
      <c r="AD470" s="26" t="str">
        <f t="shared" si="36"/>
        <v>Pública clasificada</v>
      </c>
      <c r="AE470" s="26" t="e">
        <f t="shared" ref="AE470:AE533" ca="1" si="37">CONCATENATE(I471,"-","Tipo de información"," ",AD470,"-",N470)</f>
        <v>#NAME?</v>
      </c>
    </row>
    <row r="471" spans="8:31" ht="285" x14ac:dyDescent="0.25">
      <c r="H471" s="16" t="e">
        <f ca="1" xml:space="preserve"> _xll.EPMOlapMemberO("[CONTRATO].[PARENTH1].[C20122025]","","C20122025","","000;001")</f>
        <v>#NAME?</v>
      </c>
      <c r="I471" s="16" t="e">
        <f ca="1" xml:space="preserve"> _xll.EPMOlapMemberO("[AREA].[PARENTH1].[10000000095005]","","Gcia. Talento Humano","","000;001")</f>
        <v>#NAME?</v>
      </c>
      <c r="J471" s="16" t="e">
        <f ca="1" xml:space="preserve"> _xll.EPMOlapMemberO("[RUBRO].[PARENTH1].[5160050000]","","EQUIPO DE COMPUTACION","","000;001")</f>
        <v>#NAME?</v>
      </c>
      <c r="K471" s="17" t="s">
        <v>886</v>
      </c>
      <c r="L471" s="17" t="s">
        <v>123</v>
      </c>
      <c r="M471" s="17" t="s">
        <v>9</v>
      </c>
      <c r="N471" s="35" t="s">
        <v>887</v>
      </c>
      <c r="O471" s="43" t="s">
        <v>14</v>
      </c>
      <c r="P471" t="str">
        <f t="shared" ref="P471:P534" si="38">TEXT(MONTH(O471),"mmmm")</f>
        <v>enero</v>
      </c>
      <c r="Q471" s="43" t="s">
        <v>15</v>
      </c>
      <c r="R471" s="51">
        <f t="shared" si="35"/>
        <v>12.133333333333333</v>
      </c>
      <c r="S471" s="17" t="s">
        <v>21</v>
      </c>
      <c r="T471" s="17" t="s">
        <v>884</v>
      </c>
      <c r="U471" s="18">
        <v>129240480</v>
      </c>
      <c r="V471" s="18">
        <v>129240480</v>
      </c>
      <c r="W471" s="18" t="s">
        <v>25</v>
      </c>
      <c r="X471" s="15" t="str">
        <f t="shared" ref="X471:X534" si="39">IF(W471="SI","APROBADAS","NO APLICA")</f>
        <v>NO APLICA</v>
      </c>
      <c r="Y471" s="26" t="s">
        <v>1142</v>
      </c>
      <c r="Z471" s="26" t="s">
        <v>17</v>
      </c>
      <c r="AA471" s="26" t="s">
        <v>17</v>
      </c>
      <c r="AB471" s="27" t="s">
        <v>1128</v>
      </c>
      <c r="AC471" s="26" t="s">
        <v>17</v>
      </c>
      <c r="AD471" s="26" t="str">
        <f t="shared" si="36"/>
        <v>Pública clasificada</v>
      </c>
      <c r="AE471" s="26" t="e">
        <f t="shared" ca="1" si="37"/>
        <v>#NAME?</v>
      </c>
    </row>
    <row r="472" spans="8:31" ht="409.5" x14ac:dyDescent="0.25">
      <c r="H472" s="16" t="e">
        <f ca="1" xml:space="preserve"> _xll.EPMOlapMemberO("[CONTRATO].[PARENTH1].[C20132025]","","C20132025","","000;001")</f>
        <v>#NAME?</v>
      </c>
      <c r="I472" s="16" t="e">
        <f ca="1" xml:space="preserve"> _xll.EPMOlapMemberO("[AREA].[PARENTH1].[10000000095005]","","Gcia. Talento Humano","","000;001")</f>
        <v>#NAME?</v>
      </c>
      <c r="J472" s="16" t="e">
        <f ca="1" xml:space="preserve"> _xll.EPMOlapMemberO("[RUBRO].[PARENTH1].[5130200000]","","AVALUOS","","000;001")</f>
        <v>#NAME?</v>
      </c>
      <c r="K472" s="17" t="s">
        <v>888</v>
      </c>
      <c r="L472" s="17" t="s">
        <v>47</v>
      </c>
      <c r="M472" s="17" t="s">
        <v>761</v>
      </c>
      <c r="N472" s="35" t="s">
        <v>889</v>
      </c>
      <c r="O472" s="43" t="s">
        <v>890</v>
      </c>
      <c r="P472" t="str">
        <f t="shared" si="38"/>
        <v>enero</v>
      </c>
      <c r="Q472" s="43" t="s">
        <v>15</v>
      </c>
      <c r="R472" s="51">
        <f t="shared" si="35"/>
        <v>11.066666666666666</v>
      </c>
      <c r="S472" s="17" t="s">
        <v>84</v>
      </c>
      <c r="T472" s="17" t="s">
        <v>11</v>
      </c>
      <c r="U472" s="18">
        <v>102222212</v>
      </c>
      <c r="V472" s="18">
        <v>102222212</v>
      </c>
      <c r="W472" s="18" t="s">
        <v>85</v>
      </c>
      <c r="X472" s="15" t="str">
        <f t="shared" si="39"/>
        <v>NO APLICA</v>
      </c>
      <c r="Y472" s="26" t="s">
        <v>1142</v>
      </c>
      <c r="Z472" s="26" t="s">
        <v>17</v>
      </c>
      <c r="AA472" s="26" t="s">
        <v>17</v>
      </c>
      <c r="AB472" s="27" t="s">
        <v>1128</v>
      </c>
      <c r="AC472" s="26" t="s">
        <v>17</v>
      </c>
      <c r="AD472" s="26" t="str">
        <f t="shared" ref="AD472:AD535" si="40">IF(AC472="SI","Pública clasificada","Pública")</f>
        <v>Pública clasificada</v>
      </c>
      <c r="AE472" s="26" t="e">
        <f t="shared" ca="1" si="37"/>
        <v>#NAME?</v>
      </c>
    </row>
    <row r="473" spans="8:31" ht="405" x14ac:dyDescent="0.25">
      <c r="H473" s="16" t="e">
        <f ca="1" xml:space="preserve"> _xll.EPMOlapMemberO("[CONTRATO].[PARENTH1].[C06132025]","","C06132025","","000;001")</f>
        <v>#NAME?</v>
      </c>
      <c r="I473" s="16" t="e">
        <f ca="1" xml:space="preserve"> _xll.EPMOlapMemberO("[AREA].[PARENTH1].[10000000091003]","","Ofic. Tecnologías de","","000;001")</f>
        <v>#NAME?</v>
      </c>
      <c r="J473" s="16" t="e">
        <f ca="1" xml:space="preserve"> _xll.EPMOlapMemberO("[RUBRO].[PARENTH1].[5130200000]","","AVALUOS","","000;001")</f>
        <v>#NAME?</v>
      </c>
      <c r="K473" s="17" t="s">
        <v>891</v>
      </c>
      <c r="L473" s="17" t="s">
        <v>47</v>
      </c>
      <c r="M473" s="17" t="s">
        <v>761</v>
      </c>
      <c r="N473" s="35" t="s">
        <v>892</v>
      </c>
      <c r="O473" s="43" t="s">
        <v>890</v>
      </c>
      <c r="P473" t="str">
        <f t="shared" si="38"/>
        <v>enero</v>
      </c>
      <c r="Q473" s="43" t="s">
        <v>15</v>
      </c>
      <c r="R473" s="51">
        <f t="shared" si="35"/>
        <v>11.066666666666666</v>
      </c>
      <c r="S473" s="17" t="s">
        <v>84</v>
      </c>
      <c r="T473" s="17" t="s">
        <v>11</v>
      </c>
      <c r="U473" s="18">
        <v>57500000</v>
      </c>
      <c r="V473" s="18">
        <v>57500000</v>
      </c>
      <c r="W473" s="18" t="s">
        <v>85</v>
      </c>
      <c r="X473" s="15" t="str">
        <f t="shared" si="39"/>
        <v>NO APLICA</v>
      </c>
      <c r="Y473" s="26" t="s">
        <v>1142</v>
      </c>
      <c r="Z473" s="26" t="s">
        <v>17</v>
      </c>
      <c r="AA473" s="26" t="s">
        <v>17</v>
      </c>
      <c r="AB473" s="27" t="s">
        <v>1128</v>
      </c>
      <c r="AC473" s="26" t="s">
        <v>17</v>
      </c>
      <c r="AD473" s="26" t="str">
        <f t="shared" si="40"/>
        <v>Pública clasificada</v>
      </c>
      <c r="AE473" s="26" t="e">
        <f t="shared" ca="1" si="37"/>
        <v>#NAME?</v>
      </c>
    </row>
    <row r="474" spans="8:31" ht="409.5" x14ac:dyDescent="0.25">
      <c r="H474" s="16" t="e">
        <f ca="1" xml:space="preserve"> _xll.EPMOlapMemberO("[CONTRATO].[PARENTH1].[C06142025]","","C06142025","","000;001")</f>
        <v>#NAME?</v>
      </c>
      <c r="I474" s="16" t="e">
        <f ca="1" xml:space="preserve"> _xll.EPMOlapMemberO("[AREA].[PARENTH1].[10000000091003]","","Ofic. Tecnologías de","","000;001")</f>
        <v>#NAME?</v>
      </c>
      <c r="J474" s="16" t="e">
        <f ca="1" xml:space="preserve"> _xll.EPMOlapMemberO("[RUBRO].[PARENTH1].[5130200000]","","AVALUOS","","000;001")</f>
        <v>#NAME?</v>
      </c>
      <c r="K474" s="17" t="s">
        <v>893</v>
      </c>
      <c r="L474" s="17" t="s">
        <v>47</v>
      </c>
      <c r="M474" s="17" t="s">
        <v>761</v>
      </c>
      <c r="N474" s="35" t="s">
        <v>894</v>
      </c>
      <c r="O474" s="43" t="s">
        <v>890</v>
      </c>
      <c r="P474" t="str">
        <f t="shared" si="38"/>
        <v>enero</v>
      </c>
      <c r="Q474" s="43" t="s">
        <v>15</v>
      </c>
      <c r="R474" s="51">
        <f t="shared" ref="R474:R537" si="41">(Q474-O474)/30</f>
        <v>11.066666666666666</v>
      </c>
      <c r="S474" s="17" t="s">
        <v>84</v>
      </c>
      <c r="T474" s="17" t="s">
        <v>11</v>
      </c>
      <c r="U474" s="18">
        <v>110000000</v>
      </c>
      <c r="V474" s="18">
        <v>110000000</v>
      </c>
      <c r="W474" s="18" t="s">
        <v>85</v>
      </c>
      <c r="X474" s="15" t="str">
        <f t="shared" si="39"/>
        <v>NO APLICA</v>
      </c>
      <c r="Y474" s="26" t="s">
        <v>1142</v>
      </c>
      <c r="Z474" s="26" t="s">
        <v>17</v>
      </c>
      <c r="AA474" s="26" t="s">
        <v>17</v>
      </c>
      <c r="AB474" s="27" t="s">
        <v>1128</v>
      </c>
      <c r="AC474" s="26" t="s">
        <v>17</v>
      </c>
      <c r="AD474" s="26" t="str">
        <f t="shared" si="40"/>
        <v>Pública clasificada</v>
      </c>
      <c r="AE474" s="26" t="e">
        <f t="shared" ca="1" si="37"/>
        <v>#NAME?</v>
      </c>
    </row>
    <row r="475" spans="8:31" ht="409.5" x14ac:dyDescent="0.25">
      <c r="H475" s="16" t="e">
        <f ca="1" xml:space="preserve"> _xll.EPMOlapMemberO("[CONTRATO].[PARENTH1].[C06152025]","","C06152025","","000;001")</f>
        <v>#NAME?</v>
      </c>
      <c r="I475" s="16" t="e">
        <f ca="1" xml:space="preserve"> _xll.EPMOlapMemberO("[AREA].[PARENTH1].[10000000091003]","","Ofic. Tecnologías de","","000;001")</f>
        <v>#NAME?</v>
      </c>
      <c r="J475" s="16" t="e">
        <f ca="1" xml:space="preserve"> _xll.EPMOlapMemberO("[RUBRO].[PARENTH1].[5130200000]","","AVALUOS","","000;001")</f>
        <v>#NAME?</v>
      </c>
      <c r="K475" s="17" t="s">
        <v>895</v>
      </c>
      <c r="L475" s="17" t="s">
        <v>47</v>
      </c>
      <c r="M475" s="17" t="s">
        <v>761</v>
      </c>
      <c r="N475" s="35" t="s">
        <v>896</v>
      </c>
      <c r="O475" s="43" t="s">
        <v>890</v>
      </c>
      <c r="P475" t="str">
        <f t="shared" si="38"/>
        <v>enero</v>
      </c>
      <c r="Q475" s="43" t="s">
        <v>15</v>
      </c>
      <c r="R475" s="51">
        <f t="shared" si="41"/>
        <v>11.066666666666666</v>
      </c>
      <c r="S475" s="17" t="s">
        <v>84</v>
      </c>
      <c r="T475" s="17" t="s">
        <v>11</v>
      </c>
      <c r="U475" s="18">
        <v>76666659</v>
      </c>
      <c r="V475" s="18">
        <v>76666659</v>
      </c>
      <c r="W475" s="18" t="s">
        <v>85</v>
      </c>
      <c r="X475" s="15" t="str">
        <f t="shared" si="39"/>
        <v>NO APLICA</v>
      </c>
      <c r="Y475" s="26" t="s">
        <v>1142</v>
      </c>
      <c r="Z475" s="26" t="s">
        <v>17</v>
      </c>
      <c r="AA475" s="26" t="s">
        <v>17</v>
      </c>
      <c r="AB475" s="27" t="s">
        <v>1128</v>
      </c>
      <c r="AC475" s="26" t="s">
        <v>17</v>
      </c>
      <c r="AD475" s="26" t="str">
        <f t="shared" si="40"/>
        <v>Pública clasificada</v>
      </c>
      <c r="AE475" s="26" t="e">
        <f t="shared" ca="1" si="37"/>
        <v>#NAME?</v>
      </c>
    </row>
    <row r="476" spans="8:31" ht="409.5" x14ac:dyDescent="0.25">
      <c r="H476" s="16" t="e">
        <f ca="1" xml:space="preserve"> _xll.EPMOlapMemberO("[CONTRATO].[PARENTH1].[C06162025]","","C06162025","","000;001")</f>
        <v>#NAME?</v>
      </c>
      <c r="I476" s="16" t="e">
        <f ca="1" xml:space="preserve"> _xll.EPMOlapMemberO("[AREA].[PARENTH1].[10000000091003]","","Ofic. Tecnologías de","","000;001")</f>
        <v>#NAME?</v>
      </c>
      <c r="J476" s="16" t="e">
        <f ca="1" xml:space="preserve"> _xll.EPMOlapMemberO("[RUBRO].[PARENTH1].[5130200000]","","AVALUOS","","000;001")</f>
        <v>#NAME?</v>
      </c>
      <c r="K476" s="17" t="s">
        <v>897</v>
      </c>
      <c r="L476" s="17" t="s">
        <v>47</v>
      </c>
      <c r="M476" s="17" t="s">
        <v>761</v>
      </c>
      <c r="N476" s="35" t="s">
        <v>898</v>
      </c>
      <c r="O476" s="43" t="s">
        <v>890</v>
      </c>
      <c r="P476" t="str">
        <f t="shared" si="38"/>
        <v>enero</v>
      </c>
      <c r="Q476" s="43" t="s">
        <v>15</v>
      </c>
      <c r="R476" s="51">
        <f t="shared" si="41"/>
        <v>11.066666666666666</v>
      </c>
      <c r="S476" s="17" t="s">
        <v>84</v>
      </c>
      <c r="T476" s="17" t="s">
        <v>11</v>
      </c>
      <c r="U476" s="18">
        <v>104500000</v>
      </c>
      <c r="V476" s="18">
        <v>104500000</v>
      </c>
      <c r="W476" s="18" t="s">
        <v>85</v>
      </c>
      <c r="X476" s="15" t="str">
        <f t="shared" si="39"/>
        <v>NO APLICA</v>
      </c>
      <c r="Y476" s="26" t="s">
        <v>1142</v>
      </c>
      <c r="Z476" s="26" t="s">
        <v>17</v>
      </c>
      <c r="AA476" s="26" t="s">
        <v>17</v>
      </c>
      <c r="AB476" s="27" t="s">
        <v>1128</v>
      </c>
      <c r="AC476" s="26" t="s">
        <v>17</v>
      </c>
      <c r="AD476" s="26" t="str">
        <f t="shared" si="40"/>
        <v>Pública clasificada</v>
      </c>
      <c r="AE476" s="26" t="e">
        <f t="shared" ca="1" si="37"/>
        <v>#NAME?</v>
      </c>
    </row>
    <row r="477" spans="8:31" ht="409.5" x14ac:dyDescent="0.25">
      <c r="H477" s="16" t="e">
        <f ca="1" xml:space="preserve"> _xll.EPMOlapMemberO("[CONTRATO].[PARENTH1].[C06172025]","","C06172025","","000;001")</f>
        <v>#NAME?</v>
      </c>
      <c r="I477" s="16" t="e">
        <f ca="1" xml:space="preserve"> _xll.EPMOlapMemberO("[AREA].[PARENTH1].[10000000091003]","","Ofic. Tecnologías de","","000;001")</f>
        <v>#NAME?</v>
      </c>
      <c r="J477" s="16" t="e">
        <f ca="1" xml:space="preserve"> _xll.EPMOlapMemberO("[RUBRO].[PARENTH1].[5130200000]","","AVALUOS","","000;001")</f>
        <v>#NAME?</v>
      </c>
      <c r="K477" s="17" t="s">
        <v>899</v>
      </c>
      <c r="L477" s="17" t="s">
        <v>47</v>
      </c>
      <c r="M477" s="17" t="s">
        <v>761</v>
      </c>
      <c r="N477" s="35" t="s">
        <v>900</v>
      </c>
      <c r="O477" s="43" t="s">
        <v>890</v>
      </c>
      <c r="P477" t="str">
        <f t="shared" si="38"/>
        <v>enero</v>
      </c>
      <c r="Q477" s="43" t="s">
        <v>15</v>
      </c>
      <c r="R477" s="51">
        <f t="shared" si="41"/>
        <v>11.066666666666666</v>
      </c>
      <c r="S477" s="17" t="s">
        <v>84</v>
      </c>
      <c r="T477" s="17" t="s">
        <v>11</v>
      </c>
      <c r="U477" s="18">
        <v>30800000</v>
      </c>
      <c r="V477" s="18">
        <v>30800000</v>
      </c>
      <c r="W477" s="18" t="s">
        <v>85</v>
      </c>
      <c r="X477" s="15" t="str">
        <f t="shared" si="39"/>
        <v>NO APLICA</v>
      </c>
      <c r="Y477" s="26" t="s">
        <v>1142</v>
      </c>
      <c r="Z477" s="26" t="s">
        <v>17</v>
      </c>
      <c r="AA477" s="26" t="s">
        <v>17</v>
      </c>
      <c r="AB477" s="27" t="s">
        <v>1128</v>
      </c>
      <c r="AC477" s="26" t="s">
        <v>17</v>
      </c>
      <c r="AD477" s="26" t="str">
        <f t="shared" si="40"/>
        <v>Pública clasificada</v>
      </c>
      <c r="AE477" s="26" t="e">
        <f t="shared" ca="1" si="37"/>
        <v>#NAME?</v>
      </c>
    </row>
    <row r="478" spans="8:31" ht="360" x14ac:dyDescent="0.25">
      <c r="H478" s="16" t="e">
        <f ca="1" xml:space="preserve"> _xll.EPMOlapMemberO("[CONTRATO].[PARENTH1].[C06182025]","","C06182025","","000;001")</f>
        <v>#NAME?</v>
      </c>
      <c r="I478" s="16" t="e">
        <f ca="1" xml:space="preserve"> _xll.EPMOlapMemberO("[AREA].[PARENTH1].[10000000091003]","","Ofic. Tecnologías de","","000;001")</f>
        <v>#NAME?</v>
      </c>
      <c r="J478" s="16" t="e">
        <f ca="1" xml:space="preserve"> _xll.EPMOlapMemberO("[RUBRO].[PARENTH1].[5130200000]","","AVALUOS","","000;001")</f>
        <v>#NAME?</v>
      </c>
      <c r="K478" s="17" t="s">
        <v>901</v>
      </c>
      <c r="L478" s="17" t="s">
        <v>47</v>
      </c>
      <c r="M478" s="17" t="s">
        <v>761</v>
      </c>
      <c r="N478" s="35" t="s">
        <v>902</v>
      </c>
      <c r="O478" s="43" t="s">
        <v>890</v>
      </c>
      <c r="P478" t="str">
        <f t="shared" si="38"/>
        <v>enero</v>
      </c>
      <c r="Q478" s="43" t="s">
        <v>15</v>
      </c>
      <c r="R478" s="51">
        <f t="shared" si="41"/>
        <v>11.066666666666666</v>
      </c>
      <c r="S478" s="17" t="s">
        <v>84</v>
      </c>
      <c r="T478" s="17" t="s">
        <v>11</v>
      </c>
      <c r="U478" s="18">
        <v>115000000</v>
      </c>
      <c r="V478" s="18">
        <v>115000000</v>
      </c>
      <c r="W478" s="18" t="s">
        <v>85</v>
      </c>
      <c r="X478" s="15" t="str">
        <f t="shared" si="39"/>
        <v>NO APLICA</v>
      </c>
      <c r="Y478" s="26" t="s">
        <v>1142</v>
      </c>
      <c r="Z478" s="26" t="s">
        <v>17</v>
      </c>
      <c r="AA478" s="26" t="s">
        <v>17</v>
      </c>
      <c r="AB478" s="27" t="s">
        <v>1128</v>
      </c>
      <c r="AC478" s="26" t="s">
        <v>17</v>
      </c>
      <c r="AD478" s="26" t="str">
        <f t="shared" si="40"/>
        <v>Pública clasificada</v>
      </c>
      <c r="AE478" s="26" t="e">
        <f t="shared" ca="1" si="37"/>
        <v>#NAME?</v>
      </c>
    </row>
    <row r="479" spans="8:31" ht="409.5" x14ac:dyDescent="0.25">
      <c r="H479" s="16" t="e">
        <f ca="1" xml:space="preserve"> _xll.EPMOlapMemberO("[CONTRATO].[PARENTH1].[C06192025]","","C06192025","","000;001")</f>
        <v>#NAME?</v>
      </c>
      <c r="I479" s="16" t="e">
        <f ca="1" xml:space="preserve"> _xll.EPMOlapMemberO("[AREA].[PARENTH1].[10000000091003]","","Ofic. Tecnologías de","","000;001")</f>
        <v>#NAME?</v>
      </c>
      <c r="J479" s="16" t="e">
        <f ca="1" xml:space="preserve"> _xll.EPMOlapMemberO("[RUBRO].[PARENTH1].[5130200000]","","AVALUOS","","000;001")</f>
        <v>#NAME?</v>
      </c>
      <c r="K479" s="17" t="s">
        <v>903</v>
      </c>
      <c r="L479" s="17" t="s">
        <v>47</v>
      </c>
      <c r="M479" s="17" t="s">
        <v>761</v>
      </c>
      <c r="N479" s="35" t="s">
        <v>904</v>
      </c>
      <c r="O479" s="43" t="s">
        <v>890</v>
      </c>
      <c r="P479" t="str">
        <f t="shared" si="38"/>
        <v>enero</v>
      </c>
      <c r="Q479" s="43" t="s">
        <v>15</v>
      </c>
      <c r="R479" s="51">
        <f t="shared" si="41"/>
        <v>11.066666666666666</v>
      </c>
      <c r="S479" s="17" t="s">
        <v>84</v>
      </c>
      <c r="T479" s="17" t="s">
        <v>11</v>
      </c>
      <c r="U479" s="18">
        <v>89700000</v>
      </c>
      <c r="V479" s="18">
        <v>89700000</v>
      </c>
      <c r="W479" s="18" t="s">
        <v>85</v>
      </c>
      <c r="X479" s="15" t="str">
        <f t="shared" si="39"/>
        <v>NO APLICA</v>
      </c>
      <c r="Y479" s="26" t="s">
        <v>1142</v>
      </c>
      <c r="Z479" s="26" t="s">
        <v>17</v>
      </c>
      <c r="AA479" s="26" t="s">
        <v>17</v>
      </c>
      <c r="AB479" s="27" t="s">
        <v>1128</v>
      </c>
      <c r="AC479" s="26" t="s">
        <v>17</v>
      </c>
      <c r="AD479" s="26" t="str">
        <f t="shared" si="40"/>
        <v>Pública clasificada</v>
      </c>
      <c r="AE479" s="26" t="e">
        <f t="shared" ca="1" si="37"/>
        <v>#NAME?</v>
      </c>
    </row>
    <row r="480" spans="8:31" ht="409.5" x14ac:dyDescent="0.25">
      <c r="H480" s="16" t="e">
        <f ca="1" xml:space="preserve"> _xll.EPMOlapMemberO("[CONTRATO].[PARENTH1].[C06202025]","","C06202025","","000;001")</f>
        <v>#NAME?</v>
      </c>
      <c r="I480" s="16" t="e">
        <f ca="1" xml:space="preserve"> _xll.EPMOlapMemberO("[AREA].[PARENTH1].[10000000091003]","","Ofic. Tecnologías de","","000;001")</f>
        <v>#NAME?</v>
      </c>
      <c r="J480" s="16" t="e">
        <f ca="1" xml:space="preserve"> _xll.EPMOlapMemberO("[RUBRO].[PARENTH1].[5130200000]","","AVALUOS","","000;001")</f>
        <v>#NAME?</v>
      </c>
      <c r="K480" s="17" t="s">
        <v>905</v>
      </c>
      <c r="L480" s="17" t="s">
        <v>47</v>
      </c>
      <c r="M480" s="17" t="s">
        <v>761</v>
      </c>
      <c r="N480" s="35" t="s">
        <v>906</v>
      </c>
      <c r="O480" s="43" t="s">
        <v>890</v>
      </c>
      <c r="P480" t="str">
        <f t="shared" si="38"/>
        <v>enero</v>
      </c>
      <c r="Q480" s="43" t="s">
        <v>15</v>
      </c>
      <c r="R480" s="51">
        <f t="shared" si="41"/>
        <v>11.066666666666666</v>
      </c>
      <c r="S480" s="17" t="s">
        <v>84</v>
      </c>
      <c r="T480" s="17" t="s">
        <v>11</v>
      </c>
      <c r="U480" s="18">
        <v>103499990</v>
      </c>
      <c r="V480" s="18">
        <v>103499990</v>
      </c>
      <c r="W480" s="18" t="s">
        <v>85</v>
      </c>
      <c r="X480" s="15" t="str">
        <f t="shared" si="39"/>
        <v>NO APLICA</v>
      </c>
      <c r="Y480" s="26" t="s">
        <v>1142</v>
      </c>
      <c r="Z480" s="26" t="s">
        <v>17</v>
      </c>
      <c r="AA480" s="26" t="s">
        <v>17</v>
      </c>
      <c r="AB480" s="27" t="s">
        <v>1128</v>
      </c>
      <c r="AC480" s="26" t="s">
        <v>17</v>
      </c>
      <c r="AD480" s="26" t="str">
        <f t="shared" si="40"/>
        <v>Pública clasificada</v>
      </c>
      <c r="AE480" s="26" t="e">
        <f t="shared" ca="1" si="37"/>
        <v>#NAME?</v>
      </c>
    </row>
    <row r="481" spans="8:31" ht="409.5" x14ac:dyDescent="0.25">
      <c r="H481" s="16" t="e">
        <f ca="1" xml:space="preserve"> _xll.EPMOlapMemberO("[CONTRATO].[PARENTH1].[C06212025]","","C06212025","","000;001")</f>
        <v>#NAME?</v>
      </c>
      <c r="I481" s="16" t="e">
        <f ca="1" xml:space="preserve"> _xll.EPMOlapMemberO("[AREA].[PARENTH1].[10000000091003]","","Ofic. Tecnologías de","","000;001")</f>
        <v>#NAME?</v>
      </c>
      <c r="J481" s="16" t="e">
        <f ca="1" xml:space="preserve"> _xll.EPMOlapMemberO("[RUBRO].[PARENTH1].[5130200000]","","AVALUOS","","000;001")</f>
        <v>#NAME?</v>
      </c>
      <c r="K481" s="17" t="s">
        <v>907</v>
      </c>
      <c r="L481" s="17" t="s">
        <v>47</v>
      </c>
      <c r="M481" s="17" t="s">
        <v>761</v>
      </c>
      <c r="N481" s="35" t="s">
        <v>908</v>
      </c>
      <c r="O481" s="43" t="s">
        <v>890</v>
      </c>
      <c r="P481" t="str">
        <f t="shared" si="38"/>
        <v>enero</v>
      </c>
      <c r="Q481" s="43" t="s">
        <v>15</v>
      </c>
      <c r="R481" s="51">
        <f t="shared" si="41"/>
        <v>11.066666666666666</v>
      </c>
      <c r="S481" s="17" t="s">
        <v>84</v>
      </c>
      <c r="T481" s="17" t="s">
        <v>11</v>
      </c>
      <c r="U481" s="18">
        <v>80500000</v>
      </c>
      <c r="V481" s="18">
        <v>80500000</v>
      </c>
      <c r="W481" s="18" t="s">
        <v>85</v>
      </c>
      <c r="X481" s="15" t="str">
        <f t="shared" si="39"/>
        <v>NO APLICA</v>
      </c>
      <c r="Y481" s="26" t="s">
        <v>1142</v>
      </c>
      <c r="Z481" s="26" t="s">
        <v>17</v>
      </c>
      <c r="AA481" s="26" t="s">
        <v>17</v>
      </c>
      <c r="AB481" s="27" t="s">
        <v>1128</v>
      </c>
      <c r="AC481" s="26" t="s">
        <v>17</v>
      </c>
      <c r="AD481" s="26" t="str">
        <f t="shared" si="40"/>
        <v>Pública clasificada</v>
      </c>
      <c r="AE481" s="26" t="e">
        <f t="shared" ca="1" si="37"/>
        <v>#NAME?</v>
      </c>
    </row>
    <row r="482" spans="8:31" ht="409.5" x14ac:dyDescent="0.25">
      <c r="H482" s="16" t="e">
        <f ca="1" xml:space="preserve"> _xll.EPMOlapMemberO("[CONTRATO].[PARENTH1].[C06222025]","","C06222025","","000;001")</f>
        <v>#NAME?</v>
      </c>
      <c r="I482" s="16" t="e">
        <f ca="1" xml:space="preserve"> _xll.EPMOlapMemberO("[AREA].[PARENTH1].[10000000091003]","","Ofic. Tecnologías de","","000;001")</f>
        <v>#NAME?</v>
      </c>
      <c r="J482" s="16" t="e">
        <f ca="1" xml:space="preserve"> _xll.EPMOlapMemberO("[RUBRO].[PARENTH1].[5130200000]","","AVALUOS","","000;001")</f>
        <v>#NAME?</v>
      </c>
      <c r="K482" s="17" t="s">
        <v>909</v>
      </c>
      <c r="L482" s="17" t="s">
        <v>47</v>
      </c>
      <c r="M482" s="17" t="s">
        <v>761</v>
      </c>
      <c r="N482" s="35" t="s">
        <v>910</v>
      </c>
      <c r="O482" s="43" t="s">
        <v>890</v>
      </c>
      <c r="P482" t="str">
        <f t="shared" si="38"/>
        <v>enero</v>
      </c>
      <c r="Q482" s="43" t="s">
        <v>15</v>
      </c>
      <c r="R482" s="51">
        <f t="shared" si="41"/>
        <v>11.066666666666666</v>
      </c>
      <c r="S482" s="17" t="s">
        <v>84</v>
      </c>
      <c r="T482" s="17" t="s">
        <v>11</v>
      </c>
      <c r="U482" s="18">
        <v>108204547</v>
      </c>
      <c r="V482" s="18">
        <v>108204547</v>
      </c>
      <c r="W482" s="18" t="s">
        <v>85</v>
      </c>
      <c r="X482" s="15" t="str">
        <f t="shared" si="39"/>
        <v>NO APLICA</v>
      </c>
      <c r="Y482" s="26" t="s">
        <v>1142</v>
      </c>
      <c r="Z482" s="26" t="s">
        <v>17</v>
      </c>
      <c r="AA482" s="26" t="s">
        <v>17</v>
      </c>
      <c r="AB482" s="27" t="s">
        <v>1128</v>
      </c>
      <c r="AC482" s="26" t="s">
        <v>17</v>
      </c>
      <c r="AD482" s="26" t="str">
        <f t="shared" si="40"/>
        <v>Pública clasificada</v>
      </c>
      <c r="AE482" s="26" t="e">
        <f t="shared" ca="1" si="37"/>
        <v>#NAME?</v>
      </c>
    </row>
    <row r="483" spans="8:31" ht="180" x14ac:dyDescent="0.25">
      <c r="H483" s="16" t="e">
        <f ca="1" xml:space="preserve"> _xll.EPMOlapMemberO("[CONTRATO].[PARENTH1].[C06232025]","","C06232025","","000;001")</f>
        <v>#NAME?</v>
      </c>
      <c r="I483" s="16" t="e">
        <f ca="1" xml:space="preserve"> _xll.EPMOlapMemberO("[AREA].[PARENTH1].[10000000091003]","","Ofic. Tecnologías de","","000;001")</f>
        <v>#NAME?</v>
      </c>
      <c r="J483" s="16" t="e">
        <f ca="1" xml:space="preserve"> _xll.EPMOlapMemberO("[RUBRO].[PARENTH1].[5130200000]","","AVALUOS","","000;001")</f>
        <v>#NAME?</v>
      </c>
      <c r="K483" s="17" t="s">
        <v>911</v>
      </c>
      <c r="L483" s="17" t="s">
        <v>47</v>
      </c>
      <c r="M483" s="17" t="s">
        <v>76</v>
      </c>
      <c r="N483" s="35" t="s">
        <v>626</v>
      </c>
      <c r="O483" s="43" t="s">
        <v>912</v>
      </c>
      <c r="P483" t="str">
        <f t="shared" si="38"/>
        <v>enero</v>
      </c>
      <c r="Q483" s="43" t="s">
        <v>15</v>
      </c>
      <c r="R483" s="51">
        <f t="shared" si="41"/>
        <v>9.1333333333333329</v>
      </c>
      <c r="S483" s="17" t="s">
        <v>84</v>
      </c>
      <c r="T483" s="17" t="s">
        <v>11</v>
      </c>
      <c r="U483" s="18">
        <v>286408806</v>
      </c>
      <c r="V483" s="18">
        <v>286408806</v>
      </c>
      <c r="W483" s="18" t="s">
        <v>85</v>
      </c>
      <c r="X483" s="15" t="str">
        <f t="shared" si="39"/>
        <v>NO APLICA</v>
      </c>
      <c r="Y483" s="26" t="s">
        <v>1142</v>
      </c>
      <c r="Z483" s="26" t="s">
        <v>17</v>
      </c>
      <c r="AA483" s="26" t="s">
        <v>17</v>
      </c>
      <c r="AB483" s="27" t="s">
        <v>1128</v>
      </c>
      <c r="AC483" s="26" t="s">
        <v>17</v>
      </c>
      <c r="AD483" s="26" t="str">
        <f t="shared" si="40"/>
        <v>Pública clasificada</v>
      </c>
      <c r="AE483" s="26" t="e">
        <f t="shared" ca="1" si="37"/>
        <v>#NAME?</v>
      </c>
    </row>
    <row r="484" spans="8:31" ht="165" x14ac:dyDescent="0.25">
      <c r="H484" s="16" t="e">
        <f ca="1" xml:space="preserve"> _xll.EPMOlapMemberO("[CONTRATO].[PARENTH1].[C06242025]","","C06242025","","000;001")</f>
        <v>#NAME?</v>
      </c>
      <c r="I484" s="16" t="e">
        <f ca="1" xml:space="preserve"> _xll.EPMOlapMemberO("[AREA].[PARENTH1].[10000000091003]","","Ofic. Tecnologías de","","000;001")</f>
        <v>#NAME?</v>
      </c>
      <c r="J484" s="16" t="e">
        <f ca="1" xml:space="preserve"> _xll.EPMOlapMemberO("[RUBRO].[PARENTH1].[5145050001]","","EQUIPO DE COMPUTO GER. ADMINISTRATIVA","","000;001")</f>
        <v>#NAME?</v>
      </c>
      <c r="K484" s="17" t="s">
        <v>913</v>
      </c>
      <c r="L484" s="17" t="s">
        <v>47</v>
      </c>
      <c r="M484" s="17" t="s">
        <v>76</v>
      </c>
      <c r="N484" s="35" t="s">
        <v>628</v>
      </c>
      <c r="O484" s="43" t="s">
        <v>912</v>
      </c>
      <c r="P484" t="str">
        <f t="shared" si="38"/>
        <v>enero</v>
      </c>
      <c r="Q484" s="43" t="s">
        <v>15</v>
      </c>
      <c r="R484" s="51">
        <f t="shared" si="41"/>
        <v>9.1333333333333329</v>
      </c>
      <c r="S484" s="17" t="s">
        <v>84</v>
      </c>
      <c r="T484" s="17" t="s">
        <v>11</v>
      </c>
      <c r="U484" s="18">
        <v>466887263</v>
      </c>
      <c r="V484" s="18">
        <v>466887263</v>
      </c>
      <c r="W484" s="18" t="s">
        <v>85</v>
      </c>
      <c r="X484" s="15" t="str">
        <f t="shared" si="39"/>
        <v>NO APLICA</v>
      </c>
      <c r="Y484" s="26" t="s">
        <v>1142</v>
      </c>
      <c r="Z484" s="26" t="s">
        <v>17</v>
      </c>
      <c r="AA484" s="26" t="s">
        <v>17</v>
      </c>
      <c r="AB484" s="27" t="s">
        <v>1128</v>
      </c>
      <c r="AC484" s="26" t="s">
        <v>17</v>
      </c>
      <c r="AD484" s="26" t="str">
        <f t="shared" si="40"/>
        <v>Pública clasificada</v>
      </c>
      <c r="AE484" s="26" t="e">
        <f t="shared" ca="1" si="37"/>
        <v>#NAME?</v>
      </c>
    </row>
    <row r="485" spans="8:31" ht="409.5" x14ac:dyDescent="0.25">
      <c r="H485" s="16" t="e">
        <f ca="1" xml:space="preserve"> _xll.EPMOlapMemberO("[CONTRATO].[PARENTH1].[C06252025]","","C06252025","","000;001")</f>
        <v>#NAME?</v>
      </c>
      <c r="I485" s="16" t="e">
        <f ca="1" xml:space="preserve"> _xll.EPMOlapMemberO("[AREA].[PARENTH1].[10000000091003]","","Ofic. Tecnologías de","","000;001")</f>
        <v>#NAME?</v>
      </c>
      <c r="J485" s="16" t="e">
        <f ca="1" xml:space="preserve"> _xll.EPMOlapMemberO("[RUBRO].[PARENTH1].[5160050000]","","EQUIPO DE COMPUTACION","","000;001")</f>
        <v>#NAME?</v>
      </c>
      <c r="K485" s="17" t="s">
        <v>914</v>
      </c>
      <c r="L485" s="17" t="s">
        <v>915</v>
      </c>
      <c r="M485" s="17" t="s">
        <v>918</v>
      </c>
      <c r="N485" s="35" t="s">
        <v>917</v>
      </c>
      <c r="O485" s="43" t="s">
        <v>79</v>
      </c>
      <c r="P485" t="str">
        <f t="shared" si="38"/>
        <v>enero</v>
      </c>
      <c r="Q485" s="43" t="s">
        <v>15</v>
      </c>
      <c r="R485" s="51">
        <f t="shared" si="41"/>
        <v>12.133333333333333</v>
      </c>
      <c r="S485" s="17" t="s">
        <v>21</v>
      </c>
      <c r="T485" s="17" t="s">
        <v>916</v>
      </c>
      <c r="U485" s="18">
        <v>758745046</v>
      </c>
      <c r="V485" s="18">
        <v>758745046</v>
      </c>
      <c r="W485" s="18" t="s">
        <v>25</v>
      </c>
      <c r="X485" s="15" t="str">
        <f t="shared" si="39"/>
        <v>NO APLICA</v>
      </c>
      <c r="Y485" s="26" t="s">
        <v>1142</v>
      </c>
      <c r="Z485" s="26" t="s">
        <v>17</v>
      </c>
      <c r="AA485" s="26" t="s">
        <v>17</v>
      </c>
      <c r="AB485" s="27" t="s">
        <v>1128</v>
      </c>
      <c r="AC485" s="26" t="s">
        <v>17</v>
      </c>
      <c r="AD485" s="26" t="str">
        <f t="shared" si="40"/>
        <v>Pública clasificada</v>
      </c>
      <c r="AE485" s="26" t="e">
        <f t="shared" ca="1" si="37"/>
        <v>#NAME?</v>
      </c>
    </row>
    <row r="486" spans="8:31" ht="409.5" x14ac:dyDescent="0.25">
      <c r="H486" s="16" t="e">
        <f ca="1" xml:space="preserve"> _xll.EPMOlapMemberO("[CONTRATO].[PARENTH1].[C55702025]","","C55702025","","000;001")</f>
        <v>#NAME?</v>
      </c>
      <c r="I486" s="16" t="e">
        <f ca="1" xml:space="preserve"> _xll.EPMOlapMemberO("[AREA].[PARENTH1].[10000000027005]","","Gcia. de Tesorería","","000;001")</f>
        <v>#NAME?</v>
      </c>
      <c r="J486" s="16" t="e">
        <f ca="1" xml:space="preserve"> _xll.EPMOlapMemberO("[RUBRO].[PARENTH1].[5115950030]","","CUSTODIA TITULOS VALORES","","000;001")</f>
        <v>#NAME?</v>
      </c>
      <c r="K486" s="17" t="s">
        <v>919</v>
      </c>
      <c r="L486" s="17" t="s">
        <v>915</v>
      </c>
      <c r="M486" s="17" t="s">
        <v>921</v>
      </c>
      <c r="N486" s="35" t="s">
        <v>920</v>
      </c>
      <c r="O486" s="43" t="s">
        <v>79</v>
      </c>
      <c r="P486" t="str">
        <f t="shared" si="38"/>
        <v>enero</v>
      </c>
      <c r="Q486" s="43" t="s">
        <v>15</v>
      </c>
      <c r="R486" s="51">
        <f t="shared" si="41"/>
        <v>12.133333333333333</v>
      </c>
      <c r="S486" s="17" t="s">
        <v>21</v>
      </c>
      <c r="T486" s="17" t="s">
        <v>11</v>
      </c>
      <c r="U486" s="18">
        <v>917986870</v>
      </c>
      <c r="V486" s="18">
        <v>917986870</v>
      </c>
      <c r="W486" s="18" t="s">
        <v>25</v>
      </c>
      <c r="X486" s="15" t="str">
        <f t="shared" si="39"/>
        <v>NO APLICA</v>
      </c>
      <c r="Y486" s="26" t="s">
        <v>1142</v>
      </c>
      <c r="Z486" s="26" t="s">
        <v>17</v>
      </c>
      <c r="AA486" s="26" t="s">
        <v>17</v>
      </c>
      <c r="AB486" s="27" t="s">
        <v>1128</v>
      </c>
      <c r="AC486" s="26" t="s">
        <v>17</v>
      </c>
      <c r="AD486" s="26" t="str">
        <f t="shared" si="40"/>
        <v>Pública clasificada</v>
      </c>
      <c r="AE486" s="26" t="e">
        <f t="shared" ca="1" si="37"/>
        <v>#NAME?</v>
      </c>
    </row>
    <row r="487" spans="8:31" ht="409.5" x14ac:dyDescent="0.25">
      <c r="H487" s="16" t="e">
        <f ca="1" xml:space="preserve"> _xll.EPMOlapMemberO("[CONTRATO].[PARENTH1].[C55712025]","","C55712025","","000;001")</f>
        <v>#NAME?</v>
      </c>
      <c r="I487" s="16" t="e">
        <f ca="1" xml:space="preserve"> _xll.EPMOlapMemberO("[AREA].[PARENTH1].[10000000027005]","","Gcia. de Tesorería","","000;001")</f>
        <v>#NAME?</v>
      </c>
      <c r="J487" s="16" t="e">
        <f ca="1" xml:space="preserve"> _xll.EPMOlapMemberO("[RUBRO].[PARENTH1].[5145050001]","","EQUIPO DE COMPUTO GER. ADMINISTRATIVA","","000;001")</f>
        <v>#NAME?</v>
      </c>
      <c r="K487" s="17" t="s">
        <v>922</v>
      </c>
      <c r="L487" s="17" t="s">
        <v>915</v>
      </c>
      <c r="M487" s="17" t="s">
        <v>924</v>
      </c>
      <c r="N487" s="35" t="s">
        <v>923</v>
      </c>
      <c r="O487" s="43" t="s">
        <v>79</v>
      </c>
      <c r="P487" t="str">
        <f t="shared" si="38"/>
        <v>enero</v>
      </c>
      <c r="Q487" s="43" t="s">
        <v>15</v>
      </c>
      <c r="R487" s="51">
        <f t="shared" si="41"/>
        <v>12.133333333333333</v>
      </c>
      <c r="S487" s="17" t="s">
        <v>21</v>
      </c>
      <c r="T487" s="17" t="s">
        <v>11</v>
      </c>
      <c r="U487" s="18">
        <v>194424833</v>
      </c>
      <c r="V487" s="18">
        <v>194424833</v>
      </c>
      <c r="W487" s="18" t="s">
        <v>25</v>
      </c>
      <c r="X487" s="15" t="str">
        <f t="shared" si="39"/>
        <v>NO APLICA</v>
      </c>
      <c r="Y487" s="26" t="s">
        <v>1142</v>
      </c>
      <c r="Z487" s="26" t="s">
        <v>17</v>
      </c>
      <c r="AA487" s="26" t="s">
        <v>17</v>
      </c>
      <c r="AB487" s="27" t="s">
        <v>1128</v>
      </c>
      <c r="AC487" s="26" t="s">
        <v>17</v>
      </c>
      <c r="AD487" s="26" t="str">
        <f t="shared" si="40"/>
        <v>Pública clasificada</v>
      </c>
      <c r="AE487" s="26" t="e">
        <f t="shared" ca="1" si="37"/>
        <v>#NAME?</v>
      </c>
    </row>
    <row r="488" spans="8:31" ht="180" x14ac:dyDescent="0.25">
      <c r="H488" s="16" t="e">
        <f ca="1" xml:space="preserve"> _xll.EPMOlapMemberO("[CONTRATO].[PARENTH1].[C55722025]","","C55722025","","000;001")</f>
        <v>#NAME?</v>
      </c>
      <c r="I488" s="16" t="e">
        <f ca="1" xml:space="preserve"> _xll.EPMOlapMemberO("[AREA].[PARENTH1].[10000000027005]","","Gcia. de Tesorería","","000;001")</f>
        <v>#NAME?</v>
      </c>
      <c r="J488" s="16" t="e">
        <f ca="1" xml:space="preserve"> _xll.EPMOlapMemberO("[RUBRO].[PARENTH1].[5164250001]","","N-PUBLICIDAD Y SUSCRPCIONES - ARL","","000;001")</f>
        <v>#NAME?</v>
      </c>
      <c r="K488" s="17" t="s">
        <v>925</v>
      </c>
      <c r="L488" s="17" t="s">
        <v>915</v>
      </c>
      <c r="M488" s="17" t="s">
        <v>918</v>
      </c>
      <c r="N488" s="35" t="s">
        <v>926</v>
      </c>
      <c r="O488" s="43" t="s">
        <v>79</v>
      </c>
      <c r="P488" t="str">
        <f t="shared" si="38"/>
        <v>enero</v>
      </c>
      <c r="Q488" s="43" t="s">
        <v>15</v>
      </c>
      <c r="R488" s="51">
        <f t="shared" si="41"/>
        <v>12.133333333333333</v>
      </c>
      <c r="S488" s="17" t="s">
        <v>21</v>
      </c>
      <c r="T488" s="17" t="s">
        <v>916</v>
      </c>
      <c r="U488" s="18">
        <v>32971253</v>
      </c>
      <c r="V488" s="18">
        <v>32971253</v>
      </c>
      <c r="W488" s="18" t="s">
        <v>25</v>
      </c>
      <c r="X488" s="15" t="str">
        <f t="shared" si="39"/>
        <v>NO APLICA</v>
      </c>
      <c r="Y488" s="26" t="s">
        <v>1142</v>
      </c>
      <c r="Z488" s="26" t="s">
        <v>17</v>
      </c>
      <c r="AA488" s="26" t="s">
        <v>17</v>
      </c>
      <c r="AB488" s="27" t="s">
        <v>1128</v>
      </c>
      <c r="AC488" s="26" t="s">
        <v>17</v>
      </c>
      <c r="AD488" s="26" t="str">
        <f t="shared" si="40"/>
        <v>Pública clasificada</v>
      </c>
      <c r="AE488" s="26" t="e">
        <f t="shared" ca="1" si="37"/>
        <v>#NAME?</v>
      </c>
    </row>
    <row r="489" spans="8:31" ht="390" x14ac:dyDescent="0.25">
      <c r="H489" s="16" t="e">
        <f ca="1" xml:space="preserve"> _xll.EPMOlapMemberO("[CONTRATO].[PARENTH1].[C55732025]","","C55732025","","000;001")</f>
        <v>#NAME?</v>
      </c>
      <c r="I489" s="16" t="e">
        <f ca="1" xml:space="preserve"> _xll.EPMOlapMemberO("[AREA].[PARENTH1].[10000000027005]","","Gcia. de Tesorería","","000;001")</f>
        <v>#NAME?</v>
      </c>
      <c r="J489" s="16" t="e">
        <f ca="1" xml:space="preserve"> _xll.EPMOlapMemberO("[RUBRO].[PARENTH1].[5115950030]","","CUSTODIA TITULOS VALORES","","000;001")</f>
        <v>#NAME?</v>
      </c>
      <c r="K489" s="17" t="s">
        <v>927</v>
      </c>
      <c r="L489" s="17" t="s">
        <v>928</v>
      </c>
      <c r="M489" s="17" t="s">
        <v>30</v>
      </c>
      <c r="N489" s="35" t="s">
        <v>929</v>
      </c>
      <c r="O489" s="43" t="s">
        <v>446</v>
      </c>
      <c r="P489" t="str">
        <f t="shared" si="38"/>
        <v>enero</v>
      </c>
      <c r="Q489" s="43" t="s">
        <v>15</v>
      </c>
      <c r="R489" s="51">
        <f t="shared" si="41"/>
        <v>11.1</v>
      </c>
      <c r="S489" s="17" t="s">
        <v>21</v>
      </c>
      <c r="T489" s="17" t="s">
        <v>11</v>
      </c>
      <c r="U489" s="18">
        <v>76992500</v>
      </c>
      <c r="V489" s="18">
        <v>76992500</v>
      </c>
      <c r="W489" s="18" t="s">
        <v>25</v>
      </c>
      <c r="X489" s="15" t="str">
        <f t="shared" si="39"/>
        <v>NO APLICA</v>
      </c>
      <c r="Y489" s="26" t="s">
        <v>1142</v>
      </c>
      <c r="Z489" s="26" t="s">
        <v>17</v>
      </c>
      <c r="AA489" s="26" t="s">
        <v>17</v>
      </c>
      <c r="AB489" s="27" t="s">
        <v>1128</v>
      </c>
      <c r="AC489" s="26" t="s">
        <v>17</v>
      </c>
      <c r="AD489" s="26" t="str">
        <f t="shared" si="40"/>
        <v>Pública clasificada</v>
      </c>
      <c r="AE489" s="26" t="e">
        <f t="shared" ca="1" si="37"/>
        <v>#NAME?</v>
      </c>
    </row>
    <row r="490" spans="8:31" ht="409.5" x14ac:dyDescent="0.25">
      <c r="H490" s="16" t="e">
        <f ca="1" xml:space="preserve"> _xll.EPMOlapMemberO("[CONTRATO].[PARENTH1].[C00012025]","","C00012025","","000;001")</f>
        <v>#NAME?</v>
      </c>
      <c r="I490" s="16" t="e">
        <f ca="1" xml:space="preserve"> _xll.EPMOlapMemberO("[AREA].[PARENTH1].[10000000091005]","","Ofic. Gestión Integr","","000;001")</f>
        <v>#NAME?</v>
      </c>
      <c r="J490" s="16" t="e">
        <f ca="1" xml:space="preserve"> _xll.EPMOlapMemberO("[RUBRO].[PARENTH1].[5130200000]","","AVALUOS","","000;001")</f>
        <v>#NAME?</v>
      </c>
      <c r="K490" s="17" t="s">
        <v>930</v>
      </c>
      <c r="L490" s="17" t="s">
        <v>928</v>
      </c>
      <c r="M490" s="17" t="s">
        <v>932</v>
      </c>
      <c r="N490" s="35" t="s">
        <v>931</v>
      </c>
      <c r="O490" s="43" t="s">
        <v>544</v>
      </c>
      <c r="P490" t="str">
        <f t="shared" si="38"/>
        <v>enero</v>
      </c>
      <c r="Q490" s="43" t="s">
        <v>15</v>
      </c>
      <c r="R490" s="51">
        <f t="shared" si="41"/>
        <v>4.0333333333333332</v>
      </c>
      <c r="S490" s="17" t="s">
        <v>21</v>
      </c>
      <c r="T490" s="17" t="s">
        <v>11</v>
      </c>
      <c r="U490" s="18">
        <v>20951679.109999999</v>
      </c>
      <c r="V490" s="18">
        <v>20951679.109999999</v>
      </c>
      <c r="W490" s="18" t="s">
        <v>25</v>
      </c>
      <c r="X490" s="15" t="str">
        <f t="shared" si="39"/>
        <v>NO APLICA</v>
      </c>
      <c r="Y490" s="26" t="s">
        <v>1142</v>
      </c>
      <c r="Z490" s="26" t="s">
        <v>17</v>
      </c>
      <c r="AA490" s="26" t="s">
        <v>17</v>
      </c>
      <c r="AB490" s="27" t="s">
        <v>1128</v>
      </c>
      <c r="AC490" s="26" t="s">
        <v>17</v>
      </c>
      <c r="AD490" s="26" t="str">
        <f t="shared" si="40"/>
        <v>Pública clasificada</v>
      </c>
      <c r="AE490" s="26" t="e">
        <f t="shared" ca="1" si="37"/>
        <v>#NAME?</v>
      </c>
    </row>
    <row r="491" spans="8:31" ht="409.5" x14ac:dyDescent="0.25">
      <c r="H491" s="16" t="e">
        <f ca="1" xml:space="preserve"> _xll.EPMOlapMemberO("[CONTRATO].[PARENTH1].[C00022025]","","C00022025","","000;001")</f>
        <v>#NAME?</v>
      </c>
      <c r="I491" s="16" t="e">
        <f ca="1" xml:space="preserve"> _xll.EPMOlapMemberO("[AREA].[PARENTH1].[10000000091005]","","Ofic. Gestión Integr","","000;001")</f>
        <v>#NAME?</v>
      </c>
      <c r="J491" s="16" t="e">
        <f ca="1" xml:space="preserve"> _xll.EPMOlapMemberO("[RUBRO].[PARENTH1].[5130200000]","","AVALUOS","","000;001")</f>
        <v>#NAME?</v>
      </c>
      <c r="K491" s="17" t="s">
        <v>933</v>
      </c>
      <c r="L491" s="17" t="s">
        <v>928</v>
      </c>
      <c r="M491" s="17" t="s">
        <v>30</v>
      </c>
      <c r="N491" s="35" t="s">
        <v>934</v>
      </c>
      <c r="O491" s="43" t="s">
        <v>446</v>
      </c>
      <c r="P491" t="str">
        <f t="shared" si="38"/>
        <v>enero</v>
      </c>
      <c r="Q491" s="43" t="s">
        <v>15</v>
      </c>
      <c r="R491" s="51">
        <f t="shared" si="41"/>
        <v>11.1</v>
      </c>
      <c r="S491" s="17" t="s">
        <v>21</v>
      </c>
      <c r="T491" s="17" t="s">
        <v>11</v>
      </c>
      <c r="U491" s="18">
        <v>233012325</v>
      </c>
      <c r="V491" s="18">
        <v>233012325</v>
      </c>
      <c r="W491" s="18" t="s">
        <v>25</v>
      </c>
      <c r="X491" s="15" t="str">
        <f t="shared" si="39"/>
        <v>NO APLICA</v>
      </c>
      <c r="Y491" s="26" t="s">
        <v>1142</v>
      </c>
      <c r="Z491" s="26" t="s">
        <v>17</v>
      </c>
      <c r="AA491" s="26" t="s">
        <v>17</v>
      </c>
      <c r="AB491" s="27" t="s">
        <v>1128</v>
      </c>
      <c r="AC491" s="26" t="s">
        <v>17</v>
      </c>
      <c r="AD491" s="26" t="str">
        <f t="shared" si="40"/>
        <v>Pública clasificada</v>
      </c>
      <c r="AE491" s="26" t="e">
        <f t="shared" ca="1" si="37"/>
        <v>#NAME?</v>
      </c>
    </row>
    <row r="492" spans="8:31" ht="315" x14ac:dyDescent="0.25">
      <c r="H492" s="16" t="e">
        <f ca="1" xml:space="preserve"> _xll.EPMOlapMemberO("[CONTRATO].[PARENTH1].[C00032025]","","C00032025","","000;001")</f>
        <v>#NAME?</v>
      </c>
      <c r="I492" s="16" t="e">
        <f ca="1" xml:space="preserve"> _xll.EPMOlapMemberO("[AREA].[PARENTH1].[10000000091005]","","Ofic. Gestión Integr","","000;001")</f>
        <v>#NAME?</v>
      </c>
      <c r="J492" s="16" t="e">
        <f ca="1" xml:space="preserve"> _xll.EPMOlapMemberO("[RUBRO].[PARENTH1].[5130200000]","","AVALUOS","","000;001")</f>
        <v>#NAME?</v>
      </c>
      <c r="K492" s="17" t="s">
        <v>935</v>
      </c>
      <c r="L492" s="17" t="s">
        <v>928</v>
      </c>
      <c r="M492" s="17" t="s">
        <v>30</v>
      </c>
      <c r="N492" s="35" t="s">
        <v>936</v>
      </c>
      <c r="O492" s="43" t="s">
        <v>442</v>
      </c>
      <c r="P492" t="str">
        <f t="shared" si="38"/>
        <v>enero</v>
      </c>
      <c r="Q492" s="43" t="s">
        <v>90</v>
      </c>
      <c r="R492" s="51">
        <f t="shared" si="41"/>
        <v>7.1</v>
      </c>
      <c r="S492" s="17" t="s">
        <v>21</v>
      </c>
      <c r="T492" s="17" t="s">
        <v>11</v>
      </c>
      <c r="U492" s="18">
        <v>31448725</v>
      </c>
      <c r="V492" s="18">
        <v>31448725</v>
      </c>
      <c r="W492" s="18" t="s">
        <v>25</v>
      </c>
      <c r="X492" s="15" t="str">
        <f t="shared" si="39"/>
        <v>NO APLICA</v>
      </c>
      <c r="Y492" s="26" t="s">
        <v>1142</v>
      </c>
      <c r="Z492" s="26" t="s">
        <v>17</v>
      </c>
      <c r="AA492" s="26" t="s">
        <v>17</v>
      </c>
      <c r="AB492" s="27" t="s">
        <v>1128</v>
      </c>
      <c r="AC492" s="26" t="s">
        <v>17</v>
      </c>
      <c r="AD492" s="26" t="str">
        <f t="shared" si="40"/>
        <v>Pública clasificada</v>
      </c>
      <c r="AE492" s="26" t="e">
        <f t="shared" ca="1" si="37"/>
        <v>#NAME?</v>
      </c>
    </row>
    <row r="493" spans="8:31" ht="409.5" x14ac:dyDescent="0.25">
      <c r="H493" s="16" t="e">
        <f ca="1" xml:space="preserve"> _xll.EPMOlapMemberO("[CONTRATO].[PARENTH1].[C00042025]","","C00042025","","000;001")</f>
        <v>#NAME?</v>
      </c>
      <c r="I493" s="16" t="e">
        <f ca="1" xml:space="preserve"> _xll.EPMOlapMemberO("[AREA].[PARENTH1].[10000000091005]","","Ofic. Gestión Integr","","000;001")</f>
        <v>#NAME?</v>
      </c>
      <c r="J493" s="16" t="e">
        <f ca="1" xml:space="preserve"> _xll.EPMOlapMemberO("[RUBRO].[PARENTH1].[5130200000]","","AVALUOS","","000;001")</f>
        <v>#NAME?</v>
      </c>
      <c r="K493" s="17" t="s">
        <v>937</v>
      </c>
      <c r="L493" s="17" t="s">
        <v>928</v>
      </c>
      <c r="M493" s="17" t="s">
        <v>932</v>
      </c>
      <c r="N493" s="35" t="s">
        <v>938</v>
      </c>
      <c r="O493" s="43" t="s">
        <v>453</v>
      </c>
      <c r="P493" t="str">
        <f t="shared" si="38"/>
        <v>enero</v>
      </c>
      <c r="Q493" s="43" t="s">
        <v>15</v>
      </c>
      <c r="R493" s="51">
        <f t="shared" si="41"/>
        <v>8.1333333333333329</v>
      </c>
      <c r="S493" s="17" t="s">
        <v>21</v>
      </c>
      <c r="T493" s="17" t="s">
        <v>11</v>
      </c>
      <c r="U493" s="18">
        <v>17850000</v>
      </c>
      <c r="V493" s="18">
        <v>17850000</v>
      </c>
      <c r="W493" s="18" t="s">
        <v>25</v>
      </c>
      <c r="X493" s="15" t="str">
        <f t="shared" si="39"/>
        <v>NO APLICA</v>
      </c>
      <c r="Y493" s="26" t="s">
        <v>1142</v>
      </c>
      <c r="Z493" s="26" t="s">
        <v>17</v>
      </c>
      <c r="AA493" s="26" t="s">
        <v>17</v>
      </c>
      <c r="AB493" s="27" t="s">
        <v>1128</v>
      </c>
      <c r="AC493" s="26" t="s">
        <v>17</v>
      </c>
      <c r="AD493" s="26" t="str">
        <f t="shared" si="40"/>
        <v>Pública clasificada</v>
      </c>
      <c r="AE493" s="26" t="e">
        <f t="shared" ca="1" si="37"/>
        <v>#NAME?</v>
      </c>
    </row>
    <row r="494" spans="8:31" ht="345" x14ac:dyDescent="0.25">
      <c r="H494" s="16" t="e">
        <f ca="1" xml:space="preserve"> _xll.EPMOlapMemberO("[CONTRATO].[PARENTH1].[C00052025]","","C00052025","","000;001")</f>
        <v>#NAME?</v>
      </c>
      <c r="I494" s="16" t="e">
        <f ca="1" xml:space="preserve"> _xll.EPMOlapMemberO("[AREA].[PARENTH1].[10000000091005]","","Ofic. Gestión Integr","","000;001")</f>
        <v>#NAME?</v>
      </c>
      <c r="J494" s="16" t="e">
        <f ca="1" xml:space="preserve"> _xll.EPMOlapMemberO("[RUBRO].[PARENTH1].[5130200000]","","AVALUOS","","000;001")</f>
        <v>#NAME?</v>
      </c>
      <c r="K494" s="17" t="s">
        <v>939</v>
      </c>
      <c r="L494" s="17" t="s">
        <v>928</v>
      </c>
      <c r="M494" s="17" t="s">
        <v>941</v>
      </c>
      <c r="N494" s="35" t="s">
        <v>940</v>
      </c>
      <c r="O494" s="43" t="s">
        <v>141</v>
      </c>
      <c r="P494" t="str">
        <f t="shared" si="38"/>
        <v>enero</v>
      </c>
      <c r="Q494" s="43" t="s">
        <v>942</v>
      </c>
      <c r="R494" s="51">
        <f t="shared" si="41"/>
        <v>12.1</v>
      </c>
      <c r="S494" s="17" t="s">
        <v>21</v>
      </c>
      <c r="T494" s="17" t="s">
        <v>11</v>
      </c>
      <c r="U494" s="18">
        <v>243081967</v>
      </c>
      <c r="V494" s="18">
        <v>243081967</v>
      </c>
      <c r="W494" s="18" t="s">
        <v>25</v>
      </c>
      <c r="X494" s="15" t="str">
        <f t="shared" si="39"/>
        <v>NO APLICA</v>
      </c>
      <c r="Y494" s="26" t="s">
        <v>1142</v>
      </c>
      <c r="Z494" s="26" t="s">
        <v>17</v>
      </c>
      <c r="AA494" s="26" t="s">
        <v>17</v>
      </c>
      <c r="AB494" s="27" t="s">
        <v>1128</v>
      </c>
      <c r="AC494" s="26" t="s">
        <v>17</v>
      </c>
      <c r="AD494" s="26" t="str">
        <f t="shared" si="40"/>
        <v>Pública clasificada</v>
      </c>
      <c r="AE494" s="26" t="e">
        <f t="shared" ca="1" si="37"/>
        <v>#NAME?</v>
      </c>
    </row>
    <row r="495" spans="8:31" ht="390" x14ac:dyDescent="0.25">
      <c r="H495" s="16" t="e">
        <f ca="1" xml:space="preserve"> _xll.EPMOlapMemberO("[CONTRATO].[PARENTH1].[C00062025]","","C00062025","","000;001")</f>
        <v>#NAME?</v>
      </c>
      <c r="I495" s="16" t="e">
        <f ca="1" xml:space="preserve"> _xll.EPMOlapMemberO("[AREA].[PARENTH1].[10000000091005]","","Ofic. Gestión Integr","","000;001")</f>
        <v>#NAME?</v>
      </c>
      <c r="J495" s="16" t="e">
        <f ca="1" xml:space="preserve"> _xll.EPMOlapMemberO("[RUBRO].[PARENTH1].[5145050001]","","EQUIPO DE COMPUTO GER. ADMINISTRATIVA","","000;001")</f>
        <v>#NAME?</v>
      </c>
      <c r="K495" s="17" t="s">
        <v>943</v>
      </c>
      <c r="L495" s="17" t="s">
        <v>928</v>
      </c>
      <c r="M495" s="17" t="s">
        <v>30</v>
      </c>
      <c r="N495" s="35" t="s">
        <v>944</v>
      </c>
      <c r="O495" s="43" t="s">
        <v>79</v>
      </c>
      <c r="P495" t="str">
        <f t="shared" si="38"/>
        <v>enero</v>
      </c>
      <c r="Q495" s="43" t="s">
        <v>15</v>
      </c>
      <c r="R495" s="51">
        <f t="shared" si="41"/>
        <v>12.133333333333333</v>
      </c>
      <c r="S495" s="17" t="s">
        <v>21</v>
      </c>
      <c r="T495" s="17" t="s">
        <v>11</v>
      </c>
      <c r="U495" s="18">
        <v>48980580</v>
      </c>
      <c r="V495" s="18">
        <v>48980580</v>
      </c>
      <c r="W495" s="18" t="s">
        <v>25</v>
      </c>
      <c r="X495" s="15" t="str">
        <f t="shared" si="39"/>
        <v>NO APLICA</v>
      </c>
      <c r="Y495" s="26" t="s">
        <v>1142</v>
      </c>
      <c r="Z495" s="26" t="s">
        <v>17</v>
      </c>
      <c r="AA495" s="26" t="s">
        <v>17</v>
      </c>
      <c r="AB495" s="27" t="s">
        <v>1128</v>
      </c>
      <c r="AC495" s="26" t="s">
        <v>17</v>
      </c>
      <c r="AD495" s="26" t="str">
        <f t="shared" si="40"/>
        <v>Pública clasificada</v>
      </c>
      <c r="AE495" s="26" t="e">
        <f t="shared" ca="1" si="37"/>
        <v>#NAME?</v>
      </c>
    </row>
    <row r="496" spans="8:31" ht="409.5" x14ac:dyDescent="0.25">
      <c r="H496" s="16" t="e">
        <f ca="1" xml:space="preserve"> _xll.EPMOlapMemberO("[CONTRATO].[PARENTH1].[C00072025]","","C00072025","","000;001")</f>
        <v>#NAME?</v>
      </c>
      <c r="I496" s="16" t="e">
        <f ca="1" xml:space="preserve"> _xll.EPMOlapMemberO("[AREA].[PARENTH1].[10000000091005]","","Ofic. Gestión Integr","","000;001")</f>
        <v>#NAME?</v>
      </c>
      <c r="J496" s="16" t="e">
        <f ca="1" xml:space="preserve"> _xll.EPMOlapMemberO("[RUBRO].[PARENTH1].[5130200000]","","AVALUOS","","000;001")</f>
        <v>#NAME?</v>
      </c>
      <c r="K496" s="17" t="s">
        <v>945</v>
      </c>
      <c r="L496" s="17" t="s">
        <v>928</v>
      </c>
      <c r="M496" s="17" t="s">
        <v>947</v>
      </c>
      <c r="N496" s="35" t="s">
        <v>946</v>
      </c>
      <c r="O496" s="43" t="s">
        <v>79</v>
      </c>
      <c r="P496" t="str">
        <f t="shared" si="38"/>
        <v>enero</v>
      </c>
      <c r="Q496" s="43" t="s">
        <v>15</v>
      </c>
      <c r="R496" s="51">
        <f t="shared" si="41"/>
        <v>12.133333333333333</v>
      </c>
      <c r="S496" s="17" t="s">
        <v>21</v>
      </c>
      <c r="T496" s="17" t="s">
        <v>11</v>
      </c>
      <c r="U496" s="18">
        <v>75000000</v>
      </c>
      <c r="V496" s="18">
        <v>75000000</v>
      </c>
      <c r="W496" s="18" t="s">
        <v>25</v>
      </c>
      <c r="X496" s="15" t="str">
        <f t="shared" si="39"/>
        <v>NO APLICA</v>
      </c>
      <c r="Y496" s="26" t="s">
        <v>1142</v>
      </c>
      <c r="Z496" s="26" t="s">
        <v>17</v>
      </c>
      <c r="AA496" s="26" t="s">
        <v>17</v>
      </c>
      <c r="AB496" s="27" t="s">
        <v>1128</v>
      </c>
      <c r="AC496" s="26" t="s">
        <v>17</v>
      </c>
      <c r="AD496" s="26" t="str">
        <f t="shared" si="40"/>
        <v>Pública clasificada</v>
      </c>
      <c r="AE496" s="26" t="e">
        <f t="shared" ca="1" si="37"/>
        <v>#NAME?</v>
      </c>
    </row>
    <row r="497" spans="8:31" ht="409.5" x14ac:dyDescent="0.25">
      <c r="H497" s="16" t="e">
        <f ca="1" xml:space="preserve"> _xll.EPMOlapMemberO("[CONTRATO].[PARENTH1].[C00082025]","","C00082025","","000;001")</f>
        <v>#NAME?</v>
      </c>
      <c r="I497" s="16" t="e">
        <f ca="1" xml:space="preserve"> _xll.EPMOlapMemberO("[AREA].[PARENTH1].[10000000091005]","","Ofic. Gestión Integr","","000;001")</f>
        <v>#NAME?</v>
      </c>
      <c r="J497" s="16" t="e">
        <f ca="1" xml:space="preserve"> _xll.EPMOlapMemberO("[RUBRO].[PARENTH1].[5190300002]","","LICENCIA ANTIVIRUS","","000;001")</f>
        <v>#NAME?</v>
      </c>
      <c r="K497" s="17" t="s">
        <v>948</v>
      </c>
      <c r="L497" s="17" t="s">
        <v>928</v>
      </c>
      <c r="M497" s="17" t="s">
        <v>947</v>
      </c>
      <c r="N497" s="35" t="s">
        <v>949</v>
      </c>
      <c r="O497" s="43" t="s">
        <v>469</v>
      </c>
      <c r="P497" t="str">
        <f t="shared" si="38"/>
        <v>enero</v>
      </c>
      <c r="Q497" s="43" t="s">
        <v>15</v>
      </c>
      <c r="R497" s="51">
        <f t="shared" si="41"/>
        <v>3.0333333333333332</v>
      </c>
      <c r="S497" s="17" t="s">
        <v>21</v>
      </c>
      <c r="T497" s="17" t="s">
        <v>11</v>
      </c>
      <c r="U497" s="18">
        <v>150000000</v>
      </c>
      <c r="V497" s="18">
        <v>150000000</v>
      </c>
      <c r="W497" s="18" t="s">
        <v>25</v>
      </c>
      <c r="X497" s="15" t="str">
        <f t="shared" si="39"/>
        <v>NO APLICA</v>
      </c>
      <c r="Y497" s="26" t="s">
        <v>1142</v>
      </c>
      <c r="Z497" s="26" t="s">
        <v>17</v>
      </c>
      <c r="AA497" s="26" t="s">
        <v>17</v>
      </c>
      <c r="AB497" s="27" t="s">
        <v>1128</v>
      </c>
      <c r="AC497" s="26" t="s">
        <v>17</v>
      </c>
      <c r="AD497" s="26" t="str">
        <f t="shared" si="40"/>
        <v>Pública clasificada</v>
      </c>
      <c r="AE497" s="26" t="e">
        <f t="shared" ca="1" si="37"/>
        <v>#NAME?</v>
      </c>
    </row>
    <row r="498" spans="8:31" ht="285" x14ac:dyDescent="0.25">
      <c r="H498" s="16" t="e">
        <f ca="1" xml:space="preserve"> _xll.EPMOlapMemberO("[CONTRATO].[PARENTH1].[C00092025]","","C00092025","","000;001")</f>
        <v>#NAME?</v>
      </c>
      <c r="I498" s="16" t="e">
        <f ca="1" xml:space="preserve"> _xll.EPMOlapMemberO("[AREA].[PARENTH1].[10000000091005]","","Ofic. Gestión Integr","","000;001")</f>
        <v>#NAME?</v>
      </c>
      <c r="J498" s="16" t="e">
        <f ca="1" xml:space="preserve"> _xll.EPMOlapMemberO("[RUBRO].[PARENTH1].[5190300002]","","LICENCIA ANTIVIRUS","","000;001")</f>
        <v>#NAME?</v>
      </c>
      <c r="K498" s="17" t="s">
        <v>950</v>
      </c>
      <c r="L498" s="17" t="s">
        <v>928</v>
      </c>
      <c r="M498" s="17" t="s">
        <v>952</v>
      </c>
      <c r="N498" s="35" t="s">
        <v>951</v>
      </c>
      <c r="O498" s="43" t="s">
        <v>79</v>
      </c>
      <c r="P498" t="str">
        <f t="shared" si="38"/>
        <v>enero</v>
      </c>
      <c r="Q498" s="43" t="s">
        <v>15</v>
      </c>
      <c r="R498" s="51">
        <f t="shared" si="41"/>
        <v>12.133333333333333</v>
      </c>
      <c r="S498" s="17" t="s">
        <v>21</v>
      </c>
      <c r="T498" s="17" t="s">
        <v>11</v>
      </c>
      <c r="U498" s="18">
        <v>130000000</v>
      </c>
      <c r="V498" s="18">
        <v>130000000</v>
      </c>
      <c r="W498" s="18" t="s">
        <v>25</v>
      </c>
      <c r="X498" s="15" t="str">
        <f t="shared" si="39"/>
        <v>NO APLICA</v>
      </c>
      <c r="Y498" s="26" t="s">
        <v>1142</v>
      </c>
      <c r="Z498" s="26" t="s">
        <v>17</v>
      </c>
      <c r="AA498" s="26" t="s">
        <v>17</v>
      </c>
      <c r="AB498" s="27" t="s">
        <v>1128</v>
      </c>
      <c r="AC498" s="26" t="s">
        <v>17</v>
      </c>
      <c r="AD498" s="26" t="str">
        <f t="shared" si="40"/>
        <v>Pública clasificada</v>
      </c>
      <c r="AE498" s="26" t="e">
        <f t="shared" ca="1" si="37"/>
        <v>#NAME?</v>
      </c>
    </row>
    <row r="499" spans="8:31" ht="409.5" x14ac:dyDescent="0.25">
      <c r="H499" s="16" t="e">
        <f ca="1" xml:space="preserve"> _xll.EPMOlapMemberO("[CONTRATO].[PARENTH1].[C00132025]","","C00132025","","000;001")</f>
        <v>#NAME?</v>
      </c>
      <c r="I499" s="16" t="e">
        <f ca="1" xml:space="preserve"> _xll.EPMOlapMemberO("[AREA].[PARENTH1].[10000000091005]","","Ofic. Gestión Integr","","000;001")</f>
        <v>#NAME?</v>
      </c>
      <c r="J499" s="16" t="e">
        <f ca="1" xml:space="preserve"> _xll.EPMOlapMemberO("[RUBRO].[PARENTH1].[5190300002]","","LICENCIA ANTIVIRUS","","000;001")</f>
        <v>#NAME?</v>
      </c>
      <c r="K499" s="17" t="s">
        <v>953</v>
      </c>
      <c r="L499" s="17" t="s">
        <v>928</v>
      </c>
      <c r="M499" s="17" t="s">
        <v>30</v>
      </c>
      <c r="N499" s="35" t="s">
        <v>954</v>
      </c>
      <c r="O499" s="43" t="s">
        <v>79</v>
      </c>
      <c r="P499" t="str">
        <f t="shared" si="38"/>
        <v>enero</v>
      </c>
      <c r="Q499" s="43" t="s">
        <v>15</v>
      </c>
      <c r="R499" s="51">
        <f t="shared" si="41"/>
        <v>12.133333333333333</v>
      </c>
      <c r="S499" s="17" t="s">
        <v>21</v>
      </c>
      <c r="T499" s="17" t="s">
        <v>11</v>
      </c>
      <c r="U499" s="18">
        <v>120000000</v>
      </c>
      <c r="V499" s="18">
        <v>120000000</v>
      </c>
      <c r="W499" s="18" t="s">
        <v>25</v>
      </c>
      <c r="X499" s="15" t="str">
        <f t="shared" si="39"/>
        <v>NO APLICA</v>
      </c>
      <c r="Y499" s="26" t="s">
        <v>1142</v>
      </c>
      <c r="Z499" s="26" t="s">
        <v>17</v>
      </c>
      <c r="AA499" s="26" t="s">
        <v>17</v>
      </c>
      <c r="AB499" s="27" t="s">
        <v>1128</v>
      </c>
      <c r="AC499" s="26" t="s">
        <v>17</v>
      </c>
      <c r="AD499" s="26" t="str">
        <f t="shared" si="40"/>
        <v>Pública clasificada</v>
      </c>
      <c r="AE499" s="26" t="e">
        <f t="shared" ca="1" si="37"/>
        <v>#NAME?</v>
      </c>
    </row>
    <row r="500" spans="8:31" ht="409.5" x14ac:dyDescent="0.25">
      <c r="H500" s="16" t="e">
        <f ca="1" xml:space="preserve"> _xll.EPMOlapMemberO("[CONTRATO].[PARENTH1].[C00142025]","","C00142025","","000;001")</f>
        <v>#NAME?</v>
      </c>
      <c r="I500" s="16" t="e">
        <f ca="1" xml:space="preserve"> _xll.EPMOlapMemberO("[AREA].[PARENTH1].[10000000091005]","","Ofic. Gestión Integr","","000;001")</f>
        <v>#NAME?</v>
      </c>
      <c r="J500" s="16" t="e">
        <f ca="1" xml:space="preserve"> _xll.EPMOlapMemberO("[RUBRO].[PARENTH1].[5130200000]","","AVALUOS","","000;001")</f>
        <v>#NAME?</v>
      </c>
      <c r="K500" s="17" t="s">
        <v>955</v>
      </c>
      <c r="L500" s="17" t="s">
        <v>928</v>
      </c>
      <c r="M500" s="17" t="s">
        <v>932</v>
      </c>
      <c r="N500" s="35" t="s">
        <v>956</v>
      </c>
      <c r="O500" s="43" t="s">
        <v>475</v>
      </c>
      <c r="P500" t="str">
        <f t="shared" si="38"/>
        <v>enero</v>
      </c>
      <c r="Q500" s="43" t="s">
        <v>15</v>
      </c>
      <c r="R500" s="51">
        <f t="shared" si="41"/>
        <v>7.1</v>
      </c>
      <c r="S500" s="17" t="s">
        <v>21</v>
      </c>
      <c r="T500" s="17" t="s">
        <v>11</v>
      </c>
      <c r="U500" s="18">
        <v>80000000</v>
      </c>
      <c r="V500" s="18">
        <v>80000000</v>
      </c>
      <c r="W500" s="18" t="s">
        <v>25</v>
      </c>
      <c r="X500" s="15" t="str">
        <f t="shared" si="39"/>
        <v>NO APLICA</v>
      </c>
      <c r="Y500" s="26" t="s">
        <v>1142</v>
      </c>
      <c r="Z500" s="26" t="s">
        <v>17</v>
      </c>
      <c r="AA500" s="26" t="s">
        <v>17</v>
      </c>
      <c r="AB500" s="27" t="s">
        <v>1128</v>
      </c>
      <c r="AC500" s="26" t="s">
        <v>17</v>
      </c>
      <c r="AD500" s="26" t="str">
        <f t="shared" si="40"/>
        <v>Pública clasificada</v>
      </c>
      <c r="AE500" s="26" t="e">
        <f t="shared" ca="1" si="37"/>
        <v>#NAME?</v>
      </c>
    </row>
    <row r="501" spans="8:31" ht="409.5" x14ac:dyDescent="0.25">
      <c r="H501" s="16" t="e">
        <f ca="1" xml:space="preserve"> _xll.EPMOlapMemberO("[CONTRATO].[PARENTH1].[C00152025]","","C00152025","","000;001")</f>
        <v>#NAME?</v>
      </c>
      <c r="I501" s="16" t="e">
        <f ca="1" xml:space="preserve"> _xll.EPMOlapMemberO("[AREA].[PARENTH1].[10000000091005]","","Ofic. Gestión Integr","","000;001")</f>
        <v>#NAME?</v>
      </c>
      <c r="J501" s="16" t="e">
        <f ca="1" xml:space="preserve"> _xll.EPMOlapMemberO("[RUBRO].[PARENTH1].[5130200000]","","AVALUOS","","000;001")</f>
        <v>#NAME?</v>
      </c>
      <c r="K501" s="17" t="s">
        <v>957</v>
      </c>
      <c r="L501" s="17" t="s">
        <v>10</v>
      </c>
      <c r="M501" s="17" t="s">
        <v>801</v>
      </c>
      <c r="N501" s="35" t="s">
        <v>958</v>
      </c>
      <c r="O501" s="43" t="s">
        <v>959</v>
      </c>
      <c r="P501" t="str">
        <f t="shared" si="38"/>
        <v>enero</v>
      </c>
      <c r="Q501" s="43" t="s">
        <v>15</v>
      </c>
      <c r="R501" s="51">
        <f t="shared" si="41"/>
        <v>11.633333333333333</v>
      </c>
      <c r="S501" s="17" t="s">
        <v>16</v>
      </c>
      <c r="T501" s="17" t="s">
        <v>11</v>
      </c>
      <c r="U501" s="18">
        <v>1567120194</v>
      </c>
      <c r="V501" s="18">
        <v>1567120194</v>
      </c>
      <c r="W501" s="18" t="s">
        <v>25</v>
      </c>
      <c r="X501" s="15" t="str">
        <f t="shared" si="39"/>
        <v>NO APLICA</v>
      </c>
      <c r="Y501" s="26" t="s">
        <v>1142</v>
      </c>
      <c r="Z501" s="26" t="s">
        <v>17</v>
      </c>
      <c r="AA501" s="26" t="s">
        <v>17</v>
      </c>
      <c r="AB501" s="27" t="s">
        <v>1128</v>
      </c>
      <c r="AC501" s="26" t="s">
        <v>17</v>
      </c>
      <c r="AD501" s="26" t="str">
        <f t="shared" si="40"/>
        <v>Pública clasificada</v>
      </c>
      <c r="AE501" s="26" t="e">
        <f t="shared" ca="1" si="37"/>
        <v>#NAME?</v>
      </c>
    </row>
    <row r="502" spans="8:31" ht="409.5" x14ac:dyDescent="0.25">
      <c r="H502" s="16" t="e">
        <f ca="1" xml:space="preserve"> _xll.EPMOlapMemberO("[CONTRATO].[PARENTH1].[C55742025]","","C55742025","","000;001")</f>
        <v>#NAME?</v>
      </c>
      <c r="I502" s="16" t="e">
        <f ca="1" xml:space="preserve"> _xll.EPMOlapMemberO("[AREA].[PARENTH1].[10000000033003]","","Gcia. Logística","","000;001")</f>
        <v>#NAME?</v>
      </c>
      <c r="J502" s="16" t="e">
        <f ca="1" xml:space="preserve"> _xll.EPMOlapMemberO("[RUBRO].[PARENTH1].[5160050000]","","EQUIPO DE COMPUTACION","","000;001")</f>
        <v>#NAME?</v>
      </c>
      <c r="K502" s="17" t="s">
        <v>960</v>
      </c>
      <c r="L502" s="17" t="s">
        <v>928</v>
      </c>
      <c r="M502" s="17" t="s">
        <v>947</v>
      </c>
      <c r="N502" s="35" t="s">
        <v>961</v>
      </c>
      <c r="O502" s="43" t="s">
        <v>469</v>
      </c>
      <c r="P502" t="str">
        <f t="shared" si="38"/>
        <v>enero</v>
      </c>
      <c r="Q502" s="43" t="s">
        <v>15</v>
      </c>
      <c r="R502" s="51">
        <f t="shared" si="41"/>
        <v>3.0333333333333332</v>
      </c>
      <c r="S502" s="17" t="s">
        <v>21</v>
      </c>
      <c r="T502" s="17" t="s">
        <v>11</v>
      </c>
      <c r="U502" s="18">
        <v>20739682</v>
      </c>
      <c r="V502" s="18">
        <v>20739682</v>
      </c>
      <c r="W502" s="18" t="s">
        <v>25</v>
      </c>
      <c r="X502" s="15" t="str">
        <f t="shared" si="39"/>
        <v>NO APLICA</v>
      </c>
      <c r="Y502" s="26" t="s">
        <v>1142</v>
      </c>
      <c r="Z502" s="26" t="s">
        <v>17</v>
      </c>
      <c r="AA502" s="26" t="s">
        <v>17</v>
      </c>
      <c r="AB502" s="27" t="s">
        <v>1128</v>
      </c>
      <c r="AC502" s="26" t="s">
        <v>17</v>
      </c>
      <c r="AD502" s="26" t="str">
        <f t="shared" si="40"/>
        <v>Pública clasificada</v>
      </c>
      <c r="AE502" s="26" t="e">
        <f t="shared" ca="1" si="37"/>
        <v>#NAME?</v>
      </c>
    </row>
    <row r="503" spans="8:31" ht="255" x14ac:dyDescent="0.25">
      <c r="H503" s="16" t="e">
        <f ca="1" xml:space="preserve"> _xll.EPMOlapMemberO("[CONTRATO].[PARENTH1].[C00102025]","","C00102025","","000;001")</f>
        <v>#NAME?</v>
      </c>
      <c r="I503" s="16" t="e">
        <f ca="1" xml:space="preserve"> _xll.EPMOlapMemberO("[AREA].[PARENTH1].[10000000091005]","","Ofic. Gestión Integr","","000;001")</f>
        <v>#NAME?</v>
      </c>
      <c r="J503" s="16" t="e">
        <f ca="1" xml:space="preserve"> _xll.EPMOlapMemberO("[RUBRO].[PARENTH1].[5190300002]","","LICENCIA ANTIVIRUS","","000;001")</f>
        <v>#NAME?</v>
      </c>
      <c r="K503" s="17" t="s">
        <v>962</v>
      </c>
      <c r="L503" s="17" t="s">
        <v>928</v>
      </c>
      <c r="M503" s="17" t="s">
        <v>30</v>
      </c>
      <c r="N503" s="35" t="s">
        <v>963</v>
      </c>
      <c r="O503" s="43" t="s">
        <v>79</v>
      </c>
      <c r="P503" t="str">
        <f t="shared" si="38"/>
        <v>enero</v>
      </c>
      <c r="Q503" s="43" t="s">
        <v>15</v>
      </c>
      <c r="R503" s="51">
        <f t="shared" si="41"/>
        <v>12.133333333333333</v>
      </c>
      <c r="S503" s="17" t="s">
        <v>21</v>
      </c>
      <c r="T503" s="17" t="s">
        <v>11</v>
      </c>
      <c r="U503" s="18">
        <v>70916667</v>
      </c>
      <c r="V503" s="18">
        <v>70916667</v>
      </c>
      <c r="W503" s="18" t="s">
        <v>25</v>
      </c>
      <c r="X503" s="15" t="str">
        <f t="shared" si="39"/>
        <v>NO APLICA</v>
      </c>
      <c r="Y503" s="26" t="s">
        <v>1142</v>
      </c>
      <c r="Z503" s="26" t="s">
        <v>17</v>
      </c>
      <c r="AA503" s="26" t="s">
        <v>17</v>
      </c>
      <c r="AB503" s="27" t="s">
        <v>1128</v>
      </c>
      <c r="AC503" s="26" t="s">
        <v>17</v>
      </c>
      <c r="AD503" s="26" t="str">
        <f t="shared" si="40"/>
        <v>Pública clasificada</v>
      </c>
      <c r="AE503" s="26" t="e">
        <f t="shared" ca="1" si="37"/>
        <v>#NAME?</v>
      </c>
    </row>
    <row r="504" spans="8:31" ht="195" x14ac:dyDescent="0.25">
      <c r="H504" s="16" t="e">
        <f ca="1" xml:space="preserve"> _xll.EPMOlapMemberO("[CONTRATO].[PARENTH1].[C00112025]","","C00112025","","000;001")</f>
        <v>#NAME?</v>
      </c>
      <c r="I504" s="16" t="e">
        <f ca="1" xml:space="preserve"> _xll.EPMOlapMemberO("[AREA].[PARENTH1].[10000000091005]","","Ofic. Gestión Integr","","000;001")</f>
        <v>#NAME?</v>
      </c>
      <c r="J504" s="16" t="e">
        <f ca="1" xml:space="preserve"> _xll.EPMOlapMemberO("[RUBRO].[PARENTH1].[5130200000]","","AVALUOS","","000;001")</f>
        <v>#NAME?</v>
      </c>
      <c r="K504" s="17" t="s">
        <v>964</v>
      </c>
      <c r="L504" s="17" t="s">
        <v>928</v>
      </c>
      <c r="M504" s="17" t="s">
        <v>932</v>
      </c>
      <c r="N504" s="35" t="s">
        <v>965</v>
      </c>
      <c r="O504" s="43" t="s">
        <v>79</v>
      </c>
      <c r="P504" t="str">
        <f t="shared" si="38"/>
        <v>enero</v>
      </c>
      <c r="Q504" s="43" t="s">
        <v>15</v>
      </c>
      <c r="R504" s="51">
        <f t="shared" si="41"/>
        <v>12.133333333333333</v>
      </c>
      <c r="S504" s="17" t="s">
        <v>21</v>
      </c>
      <c r="T504" s="17" t="s">
        <v>11</v>
      </c>
      <c r="U504" s="18">
        <v>23000000</v>
      </c>
      <c r="V504" s="18">
        <v>23000000</v>
      </c>
      <c r="W504" s="18" t="s">
        <v>25</v>
      </c>
      <c r="X504" s="15" t="str">
        <f t="shared" si="39"/>
        <v>NO APLICA</v>
      </c>
      <c r="Y504" s="26" t="s">
        <v>1142</v>
      </c>
      <c r="Z504" s="26" t="s">
        <v>17</v>
      </c>
      <c r="AA504" s="26" t="s">
        <v>17</v>
      </c>
      <c r="AB504" s="27" t="s">
        <v>1128</v>
      </c>
      <c r="AC504" s="26" t="s">
        <v>17</v>
      </c>
      <c r="AD504" s="26" t="str">
        <f t="shared" si="40"/>
        <v>Pública clasificada</v>
      </c>
      <c r="AE504" s="26" t="e">
        <f t="shared" ca="1" si="37"/>
        <v>#NAME?</v>
      </c>
    </row>
    <row r="505" spans="8:31" ht="409.5" x14ac:dyDescent="0.25">
      <c r="H505" s="16" t="e">
        <f ca="1" xml:space="preserve"> _xll.EPMOlapMemberO("[CONTRATO].[PARENTH1].[C00122025]","","C00122025","","000;001")</f>
        <v>#NAME?</v>
      </c>
      <c r="I505" s="16" t="e">
        <f ca="1" xml:space="preserve"> _xll.EPMOlapMemberO("[AREA].[PARENTH1].[10000000091005]","","Ofic. Gestión Integr","","000;001")</f>
        <v>#NAME?</v>
      </c>
      <c r="J505" s="16" t="e">
        <f ca="1" xml:space="preserve"> _xll.EPMOlapMemberO("[RUBRO].[PARENTH1].[5190300002]","","LICENCIA ANTIVIRUS","","000;001")</f>
        <v>#NAME?</v>
      </c>
      <c r="K505" s="17" t="s">
        <v>966</v>
      </c>
      <c r="L505" s="17" t="s">
        <v>116</v>
      </c>
      <c r="M505" s="17" t="s">
        <v>114</v>
      </c>
      <c r="N505" s="35" t="s">
        <v>967</v>
      </c>
      <c r="O505" s="43" t="s">
        <v>79</v>
      </c>
      <c r="P505" t="str">
        <f t="shared" si="38"/>
        <v>enero</v>
      </c>
      <c r="Q505" s="43" t="s">
        <v>15</v>
      </c>
      <c r="R505" s="51">
        <f t="shared" si="41"/>
        <v>12.133333333333333</v>
      </c>
      <c r="S505" s="17" t="s">
        <v>21</v>
      </c>
      <c r="T505" s="17" t="s">
        <v>11</v>
      </c>
      <c r="U505" s="18">
        <v>355200000</v>
      </c>
      <c r="V505" s="18">
        <v>355200000</v>
      </c>
      <c r="W505" s="18" t="s">
        <v>25</v>
      </c>
      <c r="X505" s="15" t="str">
        <f t="shared" si="39"/>
        <v>NO APLICA</v>
      </c>
      <c r="Y505" s="26" t="s">
        <v>1142</v>
      </c>
      <c r="Z505" s="26" t="s">
        <v>17</v>
      </c>
      <c r="AA505" s="26" t="s">
        <v>17</v>
      </c>
      <c r="AB505" s="27" t="s">
        <v>1128</v>
      </c>
      <c r="AC505" s="26" t="s">
        <v>17</v>
      </c>
      <c r="AD505" s="26" t="str">
        <f t="shared" si="40"/>
        <v>Pública clasificada</v>
      </c>
      <c r="AE505" s="26" t="e">
        <f t="shared" ca="1" si="37"/>
        <v>#NAME?</v>
      </c>
    </row>
    <row r="506" spans="8:31" ht="315" x14ac:dyDescent="0.25">
      <c r="H506" s="16" t="e">
        <f ca="1" xml:space="preserve"> _xll.EPMOlapMemberO("[CONTRATO].[PARENTH1].[C23662025]","","C23662025","","000;001")</f>
        <v>#NAME?</v>
      </c>
      <c r="I506" s="16" t="e">
        <f ca="1" xml:space="preserve"> _xll.EPMOlapMemberO("[AREA].[PARENTH1].[10000000095003]","","Gcia. Jurídica","","000;001")</f>
        <v>#NAME?</v>
      </c>
      <c r="J506" s="16" t="e">
        <f ca="1" xml:space="preserve"> _xll.EPMOlapMemberO("[RUBRO].[PARENTH1].[5130250003]","","N-SECRETARIA GENERAL","","000;001")</f>
        <v>#NAME?</v>
      </c>
      <c r="K506" s="17" t="s">
        <v>968</v>
      </c>
      <c r="L506" s="17" t="s">
        <v>116</v>
      </c>
      <c r="M506" s="17" t="s">
        <v>114</v>
      </c>
      <c r="N506" s="35" t="s">
        <v>119</v>
      </c>
      <c r="O506" s="43" t="s">
        <v>79</v>
      </c>
      <c r="P506" t="str">
        <f t="shared" si="38"/>
        <v>enero</v>
      </c>
      <c r="Q506" s="43" t="s">
        <v>15</v>
      </c>
      <c r="R506" s="51">
        <f t="shared" si="41"/>
        <v>12.133333333333333</v>
      </c>
      <c r="S506" s="17" t="s">
        <v>21</v>
      </c>
      <c r="T506" s="17" t="s">
        <v>11</v>
      </c>
      <c r="U506" s="18">
        <v>420000000</v>
      </c>
      <c r="V506" s="18">
        <v>420000000</v>
      </c>
      <c r="W506" s="18" t="s">
        <v>25</v>
      </c>
      <c r="X506" s="15" t="str">
        <f t="shared" si="39"/>
        <v>NO APLICA</v>
      </c>
      <c r="Y506" s="26" t="s">
        <v>1142</v>
      </c>
      <c r="Z506" s="26" t="s">
        <v>17</v>
      </c>
      <c r="AA506" s="26" t="s">
        <v>17</v>
      </c>
      <c r="AB506" s="27" t="s">
        <v>1128</v>
      </c>
      <c r="AC506" s="26" t="s">
        <v>17</v>
      </c>
      <c r="AD506" s="26" t="str">
        <f t="shared" si="40"/>
        <v>Pública clasificada</v>
      </c>
      <c r="AE506" s="26" t="e">
        <f t="shared" ca="1" si="37"/>
        <v>#NAME?</v>
      </c>
    </row>
    <row r="507" spans="8:31" ht="285" x14ac:dyDescent="0.25">
      <c r="H507" s="16" t="e">
        <f ca="1" xml:space="preserve"> _xll.EPMOlapMemberO("[CONTRATO].[PARENTH1].[C23652025]","","C23652025","","000;001")</f>
        <v>#NAME?</v>
      </c>
      <c r="I507" s="16" t="e">
        <f ca="1" xml:space="preserve"> _xll.EPMOlapMemberO("[AREA].[PARENTH1].[10000000095003]","","Gcia. Jurídica","","000;001")</f>
        <v>#NAME?</v>
      </c>
      <c r="J507" s="16" t="e">
        <f ca="1" xml:space="preserve"> _xll.EPMOlapMemberO("[RUBRO].[PARENTH1].[5130250003]","","N-SECRETARIA GENERAL","","000;001")</f>
        <v>#NAME?</v>
      </c>
      <c r="K507" s="17" t="s">
        <v>969</v>
      </c>
      <c r="L507" s="17" t="s">
        <v>45</v>
      </c>
      <c r="M507" s="17" t="s">
        <v>46</v>
      </c>
      <c r="N507" s="35" t="s">
        <v>970</v>
      </c>
      <c r="O507" s="43" t="s">
        <v>971</v>
      </c>
      <c r="P507" t="str">
        <f t="shared" si="38"/>
        <v>enero</v>
      </c>
      <c r="Q507" s="43" t="s">
        <v>972</v>
      </c>
      <c r="R507" s="51">
        <f t="shared" si="41"/>
        <v>27.433333333333334</v>
      </c>
      <c r="S507" s="17" t="s">
        <v>21</v>
      </c>
      <c r="T507" s="17" t="s">
        <v>11</v>
      </c>
      <c r="U507" s="18">
        <v>507141822</v>
      </c>
      <c r="V507" s="18">
        <v>507141822</v>
      </c>
      <c r="W507" s="18" t="s">
        <v>25</v>
      </c>
      <c r="X507" s="15" t="str">
        <f t="shared" si="39"/>
        <v>NO APLICA</v>
      </c>
      <c r="Y507" s="26" t="s">
        <v>1142</v>
      </c>
      <c r="Z507" s="26" t="s">
        <v>17</v>
      </c>
      <c r="AA507" s="26" t="s">
        <v>17</v>
      </c>
      <c r="AB507" s="27" t="s">
        <v>1128</v>
      </c>
      <c r="AC507" s="26" t="s">
        <v>17</v>
      </c>
      <c r="AD507" s="26" t="str">
        <f t="shared" si="40"/>
        <v>Pública clasificada</v>
      </c>
      <c r="AE507" s="26" t="e">
        <f t="shared" ca="1" si="37"/>
        <v>#NAME?</v>
      </c>
    </row>
    <row r="508" spans="8:31" ht="210" x14ac:dyDescent="0.25">
      <c r="H508" s="16" t="e">
        <f ca="1" xml:space="preserve"> _xll.EPMOlapMemberO("[CONTRATO].[PARENTH1].[C55752025]","","C55752025","","000;001")</f>
        <v>#NAME?</v>
      </c>
      <c r="I508" s="16" t="e">
        <f ca="1" xml:space="preserve"> _xll.EPMOlapMemberO("[AREA].[PARENTH1].[10000000033005]","","Gcia. Gestión Financ","","000;001")</f>
        <v>#NAME?</v>
      </c>
      <c r="J508" s="16" t="e">
        <f ca="1" xml:space="preserve"> _xll.EPMOlapMemberO("[RUBRO].[PARENTH1].[5164250001]","","N-PUBLICIDAD Y SUSCRPCIONES - ARL","","000;001")</f>
        <v>#NAME?</v>
      </c>
      <c r="K508" s="17" t="s">
        <v>973</v>
      </c>
      <c r="L508" s="17" t="s">
        <v>371</v>
      </c>
      <c r="M508" s="17" t="s">
        <v>9</v>
      </c>
      <c r="N508" s="35" t="s">
        <v>974</v>
      </c>
      <c r="O508" s="43" t="s">
        <v>94</v>
      </c>
      <c r="P508" t="str">
        <f t="shared" si="38"/>
        <v>enero</v>
      </c>
      <c r="Q508" s="43" t="s">
        <v>15</v>
      </c>
      <c r="R508" s="51">
        <f t="shared" si="41"/>
        <v>12.1</v>
      </c>
      <c r="S508" s="17" t="s">
        <v>21</v>
      </c>
      <c r="T508" s="17" t="s">
        <v>144</v>
      </c>
      <c r="U508" s="18">
        <v>650000000</v>
      </c>
      <c r="V508" s="18">
        <v>650000000</v>
      </c>
      <c r="W508" s="18" t="s">
        <v>25</v>
      </c>
      <c r="X508" s="15" t="str">
        <f t="shared" si="39"/>
        <v>NO APLICA</v>
      </c>
      <c r="Y508" s="26" t="s">
        <v>1142</v>
      </c>
      <c r="Z508" s="26" t="s">
        <v>17</v>
      </c>
      <c r="AA508" s="26" t="s">
        <v>17</v>
      </c>
      <c r="AB508" s="27" t="s">
        <v>1128</v>
      </c>
      <c r="AC508" s="26" t="s">
        <v>17</v>
      </c>
      <c r="AD508" s="26" t="str">
        <f t="shared" si="40"/>
        <v>Pública clasificada</v>
      </c>
      <c r="AE508" s="26" t="e">
        <f t="shared" ca="1" si="37"/>
        <v>#NAME?</v>
      </c>
    </row>
    <row r="509" spans="8:31" ht="210" x14ac:dyDescent="0.25">
      <c r="H509" s="16" t="e">
        <f ca="1" xml:space="preserve"> _xll.EPMOlapMemberO("[CONTRATO].[PARENTH1].[C84122025]","","C84122025","","000;001")</f>
        <v>#NAME?</v>
      </c>
      <c r="I509" s="16" t="e">
        <f ca="1" xml:space="preserve"> _xll.EPMOlapMemberO("[AREA].[PARENTH1].[10000000025003]","","Gcia. Investigación","","000;001")</f>
        <v>#NAME?</v>
      </c>
      <c r="J509" s="16" t="e">
        <f ca="1" xml:space="preserve"> _xll.EPMOlapMemberO("[RUBRO].[PARENTH1].[5118150001]","","TRAMITES Y LICENCIAS","","000;001")</f>
        <v>#NAME?</v>
      </c>
      <c r="K509" s="17" t="s">
        <v>975</v>
      </c>
      <c r="L509" s="17" t="s">
        <v>371</v>
      </c>
      <c r="M509" s="17" t="s">
        <v>9</v>
      </c>
      <c r="N509" s="35" t="s">
        <v>976</v>
      </c>
      <c r="O509" s="43" t="s">
        <v>94</v>
      </c>
      <c r="P509" t="str">
        <f t="shared" si="38"/>
        <v>enero</v>
      </c>
      <c r="Q509" s="43" t="s">
        <v>15</v>
      </c>
      <c r="R509" s="51">
        <f t="shared" si="41"/>
        <v>12.1</v>
      </c>
      <c r="S509" s="17" t="s">
        <v>21</v>
      </c>
      <c r="T509" s="17" t="s">
        <v>144</v>
      </c>
      <c r="U509" s="18">
        <v>300000000</v>
      </c>
      <c r="V509" s="18">
        <v>300000000</v>
      </c>
      <c r="W509" s="18" t="s">
        <v>25</v>
      </c>
      <c r="X509" s="15" t="str">
        <f t="shared" si="39"/>
        <v>NO APLICA</v>
      </c>
      <c r="Y509" s="26" t="s">
        <v>1142</v>
      </c>
      <c r="Z509" s="26" t="s">
        <v>17</v>
      </c>
      <c r="AA509" s="26" t="s">
        <v>17</v>
      </c>
      <c r="AB509" s="27" t="s">
        <v>1128</v>
      </c>
      <c r="AC509" s="26" t="s">
        <v>17</v>
      </c>
      <c r="AD509" s="26" t="str">
        <f t="shared" si="40"/>
        <v>Pública clasificada</v>
      </c>
      <c r="AE509" s="26" t="e">
        <f t="shared" ca="1" si="37"/>
        <v>#NAME?</v>
      </c>
    </row>
    <row r="510" spans="8:31" ht="210" x14ac:dyDescent="0.25">
      <c r="H510" s="16" t="e">
        <f ca="1" xml:space="preserve"> _xll.EPMOlapMemberO("[CONTRATO].[PARENTH1].[C84132025]","","C84132025","","000;001")</f>
        <v>#NAME?</v>
      </c>
      <c r="I510" s="16" t="e">
        <f ca="1" xml:space="preserve"> _xll.EPMOlapMemberO("[AREA].[PARENTH1].[10000000025003]","","Gcia. Investigación","","000;001")</f>
        <v>#NAME?</v>
      </c>
      <c r="J510" s="16" t="e">
        <f ca="1" xml:space="preserve"> _xll.EPMOlapMemberO("[RUBRO].[PARENTH1].[5118150001]","","TRAMITES Y LICENCIAS","","000;001")</f>
        <v>#NAME?</v>
      </c>
      <c r="K510" s="17" t="s">
        <v>977</v>
      </c>
      <c r="L510" s="17" t="s">
        <v>371</v>
      </c>
      <c r="M510" s="17" t="s">
        <v>9</v>
      </c>
      <c r="N510" s="35" t="s">
        <v>976</v>
      </c>
      <c r="O510" s="43" t="s">
        <v>94</v>
      </c>
      <c r="P510" t="str">
        <f t="shared" si="38"/>
        <v>enero</v>
      </c>
      <c r="Q510" s="43" t="s">
        <v>15</v>
      </c>
      <c r="R510" s="51">
        <f t="shared" si="41"/>
        <v>12.1</v>
      </c>
      <c r="S510" s="17" t="s">
        <v>21</v>
      </c>
      <c r="T510" s="17" t="s">
        <v>144</v>
      </c>
      <c r="U510" s="18">
        <v>650000000</v>
      </c>
      <c r="V510" s="18">
        <v>650000000</v>
      </c>
      <c r="W510" s="18" t="s">
        <v>25</v>
      </c>
      <c r="X510" s="15" t="str">
        <f t="shared" si="39"/>
        <v>NO APLICA</v>
      </c>
      <c r="Y510" s="26" t="s">
        <v>1142</v>
      </c>
      <c r="Z510" s="26" t="s">
        <v>17</v>
      </c>
      <c r="AA510" s="26" t="s">
        <v>17</v>
      </c>
      <c r="AB510" s="27" t="s">
        <v>1128</v>
      </c>
      <c r="AC510" s="26" t="s">
        <v>17</v>
      </c>
      <c r="AD510" s="26" t="str">
        <f t="shared" si="40"/>
        <v>Pública clasificada</v>
      </c>
      <c r="AE510" s="26" t="e">
        <f t="shared" ca="1" si="37"/>
        <v>#NAME?</v>
      </c>
    </row>
    <row r="511" spans="8:31" ht="210" x14ac:dyDescent="0.25">
      <c r="H511" s="16" t="e">
        <f ca="1" xml:space="preserve"> _xll.EPMOlapMemberO("[CONTRATO].[PARENTH1].[C84142025]","","C84142025","","000;001")</f>
        <v>#NAME?</v>
      </c>
      <c r="I511" s="16" t="e">
        <f ca="1" xml:space="preserve"> _xll.EPMOlapMemberO("[AREA].[PARENTH1].[10000000025003]","","Gcia. Investigación","","000;001")</f>
        <v>#NAME?</v>
      </c>
      <c r="J511" s="16" t="e">
        <f ca="1" xml:space="preserve"> _xll.EPMOlapMemberO("[RUBRO].[PARENTH1].[5118150001]","","TRAMITES Y LICENCIAS","","000;001")</f>
        <v>#NAME?</v>
      </c>
      <c r="K511" s="17" t="s">
        <v>978</v>
      </c>
      <c r="L511" s="17" t="s">
        <v>371</v>
      </c>
      <c r="M511" s="17" t="s">
        <v>9</v>
      </c>
      <c r="N511" s="35" t="s">
        <v>976</v>
      </c>
      <c r="O511" s="43" t="s">
        <v>94</v>
      </c>
      <c r="P511" t="str">
        <f t="shared" si="38"/>
        <v>enero</v>
      </c>
      <c r="Q511" s="43" t="s">
        <v>15</v>
      </c>
      <c r="R511" s="51">
        <f t="shared" si="41"/>
        <v>12.1</v>
      </c>
      <c r="S511" s="17" t="s">
        <v>21</v>
      </c>
      <c r="T511" s="17" t="s">
        <v>144</v>
      </c>
      <c r="U511" s="18">
        <v>350000000</v>
      </c>
      <c r="V511" s="18">
        <v>350000000</v>
      </c>
      <c r="W511" s="18" t="s">
        <v>25</v>
      </c>
      <c r="X511" s="15" t="str">
        <f t="shared" si="39"/>
        <v>NO APLICA</v>
      </c>
      <c r="Y511" s="26" t="s">
        <v>1142</v>
      </c>
      <c r="Z511" s="26" t="s">
        <v>17</v>
      </c>
      <c r="AA511" s="26" t="s">
        <v>17</v>
      </c>
      <c r="AB511" s="27" t="s">
        <v>1128</v>
      </c>
      <c r="AC511" s="26" t="s">
        <v>17</v>
      </c>
      <c r="AD511" s="26" t="str">
        <f t="shared" si="40"/>
        <v>Pública clasificada</v>
      </c>
      <c r="AE511" s="26" t="e">
        <f t="shared" ca="1" si="37"/>
        <v>#NAME?</v>
      </c>
    </row>
    <row r="512" spans="8:31" ht="210" x14ac:dyDescent="0.25">
      <c r="H512" s="16" t="e">
        <f ca="1" xml:space="preserve"> _xll.EPMOlapMemberO("[CONTRATO].[PARENTH1].[C84152025]","","C84152025","","000;001")</f>
        <v>#NAME?</v>
      </c>
      <c r="I512" s="16" t="e">
        <f ca="1" xml:space="preserve"> _xll.EPMOlapMemberO("[AREA].[PARENTH1].[10000000025003]","","Gcia. Investigación","","000;001")</f>
        <v>#NAME?</v>
      </c>
      <c r="J512" s="16" t="e">
        <f ca="1" xml:space="preserve"> _xll.EPMOlapMemberO("[RUBRO].[PARENTH1].[5118150001]","","TRAMITES Y LICENCIAS","","000;001")</f>
        <v>#NAME?</v>
      </c>
      <c r="K512" s="17" t="s">
        <v>979</v>
      </c>
      <c r="L512" s="17" t="s">
        <v>371</v>
      </c>
      <c r="M512" s="17" t="s">
        <v>9</v>
      </c>
      <c r="N512" s="35" t="s">
        <v>976</v>
      </c>
      <c r="O512" s="43" t="s">
        <v>94</v>
      </c>
      <c r="P512" t="str">
        <f t="shared" si="38"/>
        <v>enero</v>
      </c>
      <c r="Q512" s="43" t="s">
        <v>15</v>
      </c>
      <c r="R512" s="51">
        <f t="shared" si="41"/>
        <v>12.1</v>
      </c>
      <c r="S512" s="17" t="s">
        <v>21</v>
      </c>
      <c r="T512" s="17" t="s">
        <v>144</v>
      </c>
      <c r="U512" s="18">
        <v>400000000</v>
      </c>
      <c r="V512" s="18">
        <v>400000000</v>
      </c>
      <c r="W512" s="18" t="s">
        <v>25</v>
      </c>
      <c r="X512" s="15" t="str">
        <f t="shared" si="39"/>
        <v>NO APLICA</v>
      </c>
      <c r="Y512" s="26" t="s">
        <v>1142</v>
      </c>
      <c r="Z512" s="26" t="s">
        <v>17</v>
      </c>
      <c r="AA512" s="26" t="s">
        <v>17</v>
      </c>
      <c r="AB512" s="27" t="s">
        <v>1128</v>
      </c>
      <c r="AC512" s="26" t="s">
        <v>17</v>
      </c>
      <c r="AD512" s="26" t="str">
        <f t="shared" si="40"/>
        <v>Pública clasificada</v>
      </c>
      <c r="AE512" s="26" t="e">
        <f t="shared" ca="1" si="37"/>
        <v>#NAME?</v>
      </c>
    </row>
    <row r="513" spans="8:31" ht="210" x14ac:dyDescent="0.25">
      <c r="H513" s="16" t="e">
        <f ca="1" xml:space="preserve"> _xll.EPMOlapMemberO("[CONTRATO].[PARENTH1].[C84162025]","","C84162025","","000;001")</f>
        <v>#NAME?</v>
      </c>
      <c r="I513" s="16" t="e">
        <f ca="1" xml:space="preserve"> _xll.EPMOlapMemberO("[AREA].[PARENTH1].[10000000025003]","","Gcia. Investigación","","000;001")</f>
        <v>#NAME?</v>
      </c>
      <c r="J513" s="16" t="e">
        <f ca="1" xml:space="preserve"> _xll.EPMOlapMemberO("[RUBRO].[PARENTH1].[5118150001]","","TRAMITES Y LICENCIAS","","000;001")</f>
        <v>#NAME?</v>
      </c>
      <c r="K513" s="17" t="s">
        <v>980</v>
      </c>
      <c r="L513" s="17" t="s">
        <v>371</v>
      </c>
      <c r="M513" s="17" t="s">
        <v>9</v>
      </c>
      <c r="N513" s="35" t="s">
        <v>976</v>
      </c>
      <c r="O513" s="43" t="s">
        <v>94</v>
      </c>
      <c r="P513" t="str">
        <f t="shared" si="38"/>
        <v>enero</v>
      </c>
      <c r="Q513" s="43" t="s">
        <v>15</v>
      </c>
      <c r="R513" s="51">
        <f t="shared" si="41"/>
        <v>12.1</v>
      </c>
      <c r="S513" s="17" t="s">
        <v>21</v>
      </c>
      <c r="T513" s="17" t="s">
        <v>144</v>
      </c>
      <c r="U513" s="18">
        <v>100000000</v>
      </c>
      <c r="V513" s="18">
        <v>100000000</v>
      </c>
      <c r="W513" s="18" t="s">
        <v>25</v>
      </c>
      <c r="X513" s="15" t="str">
        <f t="shared" si="39"/>
        <v>NO APLICA</v>
      </c>
      <c r="Y513" s="26" t="s">
        <v>1142</v>
      </c>
      <c r="Z513" s="26" t="s">
        <v>17</v>
      </c>
      <c r="AA513" s="26" t="s">
        <v>17</v>
      </c>
      <c r="AB513" s="27" t="s">
        <v>1128</v>
      </c>
      <c r="AC513" s="26" t="s">
        <v>17</v>
      </c>
      <c r="AD513" s="26" t="str">
        <f t="shared" si="40"/>
        <v>Pública clasificada</v>
      </c>
      <c r="AE513" s="26" t="e">
        <f t="shared" ca="1" si="37"/>
        <v>#NAME?</v>
      </c>
    </row>
    <row r="514" spans="8:31" ht="300" x14ac:dyDescent="0.25">
      <c r="H514" s="16" t="e">
        <f ca="1" xml:space="preserve"> _xll.EPMOlapMemberO("[CONTRATO].[PARENTH1].[C84172025]","","C84172025","","000;001")</f>
        <v>#NAME?</v>
      </c>
      <c r="I514" s="16" t="e">
        <f ca="1" xml:space="preserve"> _xll.EPMOlapMemberO("[AREA].[PARENTH1].[10000000025003]","","Gcia. Investigación","","000;001")</f>
        <v>#NAME?</v>
      </c>
      <c r="J514" s="16" t="e">
        <f ca="1" xml:space="preserve"> _xll.EPMOlapMemberO("[RUBRO].[PARENTH1].[5118150001]","","TRAMITES Y LICENCIAS","","000;001")</f>
        <v>#NAME?</v>
      </c>
      <c r="K514" s="17" t="s">
        <v>981</v>
      </c>
      <c r="L514" s="17" t="s">
        <v>143</v>
      </c>
      <c r="M514" s="17" t="s">
        <v>9</v>
      </c>
      <c r="N514" s="35" t="s">
        <v>145</v>
      </c>
      <c r="O514" s="43" t="s">
        <v>94</v>
      </c>
      <c r="P514" t="str">
        <f t="shared" si="38"/>
        <v>enero</v>
      </c>
      <c r="Q514" s="43" t="s">
        <v>15</v>
      </c>
      <c r="R514" s="51">
        <f t="shared" si="41"/>
        <v>12.1</v>
      </c>
      <c r="S514" s="17" t="s">
        <v>21</v>
      </c>
      <c r="T514" s="17" t="s">
        <v>144</v>
      </c>
      <c r="U514" s="18">
        <v>40000000</v>
      </c>
      <c r="V514" s="18">
        <v>40000000</v>
      </c>
      <c r="W514" s="18" t="s">
        <v>17</v>
      </c>
      <c r="X514" s="15" t="str">
        <f t="shared" si="39"/>
        <v>APROBADAS</v>
      </c>
      <c r="Y514" s="26" t="s">
        <v>1142</v>
      </c>
      <c r="Z514" s="26" t="s">
        <v>17</v>
      </c>
      <c r="AA514" s="26" t="s">
        <v>17</v>
      </c>
      <c r="AB514" s="27" t="s">
        <v>1128</v>
      </c>
      <c r="AC514" s="26" t="s">
        <v>17</v>
      </c>
      <c r="AD514" s="26" t="str">
        <f t="shared" si="40"/>
        <v>Pública clasificada</v>
      </c>
      <c r="AE514" s="26" t="e">
        <f t="shared" ca="1" si="37"/>
        <v>#NAME?</v>
      </c>
    </row>
    <row r="515" spans="8:31" ht="285" x14ac:dyDescent="0.25">
      <c r="H515" s="16" t="e">
        <f ca="1" xml:space="preserve"> _xll.EPMOlapMemberO("[CONTRATO].[PARENTH1].[C75432025]","","C75432025","","000;001")</f>
        <v>#NAME?</v>
      </c>
      <c r="I515" s="16" t="e">
        <f ca="1" xml:space="preserve"> _xll.EPMOlapMemberO("[AREA].[PARENTH1].[10000000025005]","","Gcia. Administración","","000;001")</f>
        <v>#NAME?</v>
      </c>
      <c r="J515" s="16" t="e">
        <f ca="1" xml:space="preserve"> _xll.EPMOlapMemberO("[RUBRO].[PARENTH1].[5118150001]","","TRAMITES Y LICENCIAS","","000;001")</f>
        <v>#NAME?</v>
      </c>
      <c r="K515" s="17" t="s">
        <v>982</v>
      </c>
      <c r="L515" s="17" t="s">
        <v>143</v>
      </c>
      <c r="M515" s="17" t="s">
        <v>9</v>
      </c>
      <c r="N515" s="35" t="s">
        <v>227</v>
      </c>
      <c r="O515" s="43" t="s">
        <v>94</v>
      </c>
      <c r="P515" t="str">
        <f t="shared" si="38"/>
        <v>enero</v>
      </c>
      <c r="Q515" s="43" t="s">
        <v>15</v>
      </c>
      <c r="R515" s="51">
        <f t="shared" si="41"/>
        <v>12.1</v>
      </c>
      <c r="S515" s="17" t="s">
        <v>21</v>
      </c>
      <c r="T515" s="17" t="s">
        <v>144</v>
      </c>
      <c r="U515" s="18">
        <v>3500000000</v>
      </c>
      <c r="V515" s="18">
        <v>3500000000</v>
      </c>
      <c r="W515" s="18" t="s">
        <v>17</v>
      </c>
      <c r="X515" s="15" t="str">
        <f t="shared" si="39"/>
        <v>APROBADAS</v>
      </c>
      <c r="Y515" s="26" t="s">
        <v>1142</v>
      </c>
      <c r="Z515" s="26" t="s">
        <v>17</v>
      </c>
      <c r="AA515" s="26" t="s">
        <v>17</v>
      </c>
      <c r="AB515" s="27" t="s">
        <v>1128</v>
      </c>
      <c r="AC515" s="26" t="s">
        <v>17</v>
      </c>
      <c r="AD515" s="26" t="str">
        <f t="shared" si="40"/>
        <v>Pública clasificada</v>
      </c>
      <c r="AE515" s="26" t="e">
        <f t="shared" ca="1" si="37"/>
        <v>#NAME?</v>
      </c>
    </row>
    <row r="516" spans="8:31" ht="285" x14ac:dyDescent="0.25">
      <c r="H516" s="16" t="e">
        <f ca="1" xml:space="preserve"> _xll.EPMOlapMemberO("[CONTRATO].[PARENTH1].[C77202025]","","C77202025","","000;001")</f>
        <v>#NAME?</v>
      </c>
      <c r="I516" s="16" t="e">
        <f ca="1" xml:space="preserve"> _xll.EPMOlapMemberO("[AREA].[PARENTH1].[10000000025005]","","Gcia. Administración","","000;001")</f>
        <v>#NAME?</v>
      </c>
      <c r="J516" s="16" t="e">
        <f ca="1" xml:space="preserve"> _xll.EPMOlapMemberO("[RUBRO].[PARENTH1].[5118150001]","","TRAMITES Y LICENCIAS","","000;001")</f>
        <v>#NAME?</v>
      </c>
      <c r="K516" s="17" t="s">
        <v>983</v>
      </c>
      <c r="L516" s="17" t="s">
        <v>143</v>
      </c>
      <c r="M516" s="17" t="s">
        <v>9</v>
      </c>
      <c r="N516" s="35" t="s">
        <v>227</v>
      </c>
      <c r="O516" s="43" t="s">
        <v>94</v>
      </c>
      <c r="P516" t="str">
        <f t="shared" si="38"/>
        <v>enero</v>
      </c>
      <c r="Q516" s="43" t="s">
        <v>15</v>
      </c>
      <c r="R516" s="51">
        <f t="shared" si="41"/>
        <v>12.1</v>
      </c>
      <c r="S516" s="17" t="s">
        <v>21</v>
      </c>
      <c r="T516" s="17" t="s">
        <v>144</v>
      </c>
      <c r="U516" s="18">
        <v>2500000000</v>
      </c>
      <c r="V516" s="18">
        <v>2500000000</v>
      </c>
      <c r="W516" s="18" t="s">
        <v>17</v>
      </c>
      <c r="X516" s="15" t="str">
        <f t="shared" si="39"/>
        <v>APROBADAS</v>
      </c>
      <c r="Y516" s="26" t="s">
        <v>1142</v>
      </c>
      <c r="Z516" s="26" t="s">
        <v>17</v>
      </c>
      <c r="AA516" s="26" t="s">
        <v>17</v>
      </c>
      <c r="AB516" s="27" t="s">
        <v>1128</v>
      </c>
      <c r="AC516" s="26" t="s">
        <v>17</v>
      </c>
      <c r="AD516" s="26" t="str">
        <f t="shared" si="40"/>
        <v>Pública clasificada</v>
      </c>
      <c r="AE516" s="26" t="e">
        <f t="shared" ca="1" si="37"/>
        <v>#NAME?</v>
      </c>
    </row>
    <row r="517" spans="8:31" ht="285" x14ac:dyDescent="0.25">
      <c r="H517" s="16" t="e">
        <f ca="1" xml:space="preserve"> _xll.EPMOlapMemberO("[CONTRATO].[PARENTH1].[C77212025]","","C77212025","","000;001")</f>
        <v>#NAME?</v>
      </c>
      <c r="I517" s="16" t="e">
        <f ca="1" xml:space="preserve"> _xll.EPMOlapMemberO("[AREA].[PARENTH1].[10000000025005]","","Gcia. Administración","","000;001")</f>
        <v>#NAME?</v>
      </c>
      <c r="J517" s="16" t="e">
        <f ca="1" xml:space="preserve"> _xll.EPMOlapMemberO("[RUBRO].[PARENTH1].[5118150001]","","TRAMITES Y LICENCIAS","","000;001")</f>
        <v>#NAME?</v>
      </c>
      <c r="K517" s="17" t="s">
        <v>984</v>
      </c>
      <c r="L517" s="17" t="s">
        <v>143</v>
      </c>
      <c r="M517" s="17" t="s">
        <v>9</v>
      </c>
      <c r="N517" s="35" t="s">
        <v>227</v>
      </c>
      <c r="O517" s="43" t="s">
        <v>94</v>
      </c>
      <c r="P517" t="str">
        <f t="shared" si="38"/>
        <v>enero</v>
      </c>
      <c r="Q517" s="43" t="s">
        <v>15</v>
      </c>
      <c r="R517" s="51">
        <f t="shared" si="41"/>
        <v>12.1</v>
      </c>
      <c r="S517" s="17" t="s">
        <v>21</v>
      </c>
      <c r="T517" s="17" t="s">
        <v>144</v>
      </c>
      <c r="U517" s="18">
        <v>2000000000</v>
      </c>
      <c r="V517" s="18">
        <v>2000000000</v>
      </c>
      <c r="W517" s="18" t="s">
        <v>17</v>
      </c>
      <c r="X517" s="15" t="str">
        <f t="shared" si="39"/>
        <v>APROBADAS</v>
      </c>
      <c r="Y517" s="26" t="s">
        <v>1142</v>
      </c>
      <c r="Z517" s="26" t="s">
        <v>17</v>
      </c>
      <c r="AA517" s="26" t="s">
        <v>17</v>
      </c>
      <c r="AB517" s="27" t="s">
        <v>1128</v>
      </c>
      <c r="AC517" s="26" t="s">
        <v>17</v>
      </c>
      <c r="AD517" s="26" t="str">
        <f t="shared" si="40"/>
        <v>Pública clasificada</v>
      </c>
      <c r="AE517" s="26" t="e">
        <f t="shared" ca="1" si="37"/>
        <v>#NAME?</v>
      </c>
    </row>
    <row r="518" spans="8:31" ht="285" x14ac:dyDescent="0.25">
      <c r="H518" s="16" t="e">
        <f ca="1" xml:space="preserve"> _xll.EPMOlapMemberO("[CONTRATO].[PARENTH1].[C77222025]","","C77222025","","000;001")</f>
        <v>#NAME?</v>
      </c>
      <c r="I518" s="16" t="e">
        <f ca="1" xml:space="preserve"> _xll.EPMOlapMemberO("[AREA].[PARENTH1].[10000000025005]","","Gcia. Administración","","000;001")</f>
        <v>#NAME?</v>
      </c>
      <c r="J518" s="16" t="e">
        <f ca="1" xml:space="preserve"> _xll.EPMOlapMemberO("[RUBRO].[PARENTH1].[5118150001]","","TRAMITES Y LICENCIAS","","000;001")</f>
        <v>#NAME?</v>
      </c>
      <c r="K518" s="17" t="s">
        <v>985</v>
      </c>
      <c r="L518" s="17" t="s">
        <v>143</v>
      </c>
      <c r="M518" s="17" t="s">
        <v>9</v>
      </c>
      <c r="N518" s="35" t="s">
        <v>227</v>
      </c>
      <c r="O518" s="43" t="s">
        <v>94</v>
      </c>
      <c r="P518" t="str">
        <f t="shared" si="38"/>
        <v>enero</v>
      </c>
      <c r="Q518" s="43" t="s">
        <v>15</v>
      </c>
      <c r="R518" s="51">
        <f t="shared" si="41"/>
        <v>12.1</v>
      </c>
      <c r="S518" s="17" t="s">
        <v>21</v>
      </c>
      <c r="T518" s="17" t="s">
        <v>144</v>
      </c>
      <c r="U518" s="18">
        <v>1100000000</v>
      </c>
      <c r="V518" s="18">
        <v>1100000000</v>
      </c>
      <c r="W518" s="18" t="s">
        <v>17</v>
      </c>
      <c r="X518" s="15" t="str">
        <f t="shared" si="39"/>
        <v>APROBADAS</v>
      </c>
      <c r="Y518" s="26" t="s">
        <v>1142</v>
      </c>
      <c r="Z518" s="26" t="s">
        <v>17</v>
      </c>
      <c r="AA518" s="26" t="s">
        <v>17</v>
      </c>
      <c r="AB518" s="27" t="s">
        <v>1128</v>
      </c>
      <c r="AC518" s="26" t="s">
        <v>17</v>
      </c>
      <c r="AD518" s="26" t="str">
        <f t="shared" si="40"/>
        <v>Pública clasificada</v>
      </c>
      <c r="AE518" s="26" t="e">
        <f t="shared" ca="1" si="37"/>
        <v>#NAME?</v>
      </c>
    </row>
    <row r="519" spans="8:31" ht="285" x14ac:dyDescent="0.25">
      <c r="H519" s="16" t="e">
        <f ca="1" xml:space="preserve"> _xll.EPMOlapMemberO("[CONTRATO].[PARENTH1].[C77232025]","","C77232025","","000;001")</f>
        <v>#NAME?</v>
      </c>
      <c r="I519" s="16" t="e">
        <f ca="1" xml:space="preserve"> _xll.EPMOlapMemberO("[AREA].[PARENTH1].[10000000025005]","","Gcia. Administración","","000;001")</f>
        <v>#NAME?</v>
      </c>
      <c r="J519" s="16" t="e">
        <f ca="1" xml:space="preserve"> _xll.EPMOlapMemberO("[RUBRO].[PARENTH1].[5118150001]","","TRAMITES Y LICENCIAS","","000;001")</f>
        <v>#NAME?</v>
      </c>
      <c r="K519" s="17" t="s">
        <v>986</v>
      </c>
      <c r="L519" s="17" t="s">
        <v>143</v>
      </c>
      <c r="M519" s="17" t="s">
        <v>9</v>
      </c>
      <c r="N519" s="35" t="s">
        <v>227</v>
      </c>
      <c r="O519" s="43" t="s">
        <v>94</v>
      </c>
      <c r="P519" t="str">
        <f t="shared" si="38"/>
        <v>enero</v>
      </c>
      <c r="Q519" s="43" t="s">
        <v>15</v>
      </c>
      <c r="R519" s="51">
        <f t="shared" si="41"/>
        <v>12.1</v>
      </c>
      <c r="S519" s="17" t="s">
        <v>21</v>
      </c>
      <c r="T519" s="17" t="s">
        <v>144</v>
      </c>
      <c r="U519" s="18">
        <v>1000000000</v>
      </c>
      <c r="V519" s="18">
        <v>1000000000</v>
      </c>
      <c r="W519" s="18" t="s">
        <v>17</v>
      </c>
      <c r="X519" s="15" t="str">
        <f t="shared" si="39"/>
        <v>APROBADAS</v>
      </c>
      <c r="Y519" s="26" t="s">
        <v>1142</v>
      </c>
      <c r="Z519" s="26" t="s">
        <v>17</v>
      </c>
      <c r="AA519" s="26" t="s">
        <v>17</v>
      </c>
      <c r="AB519" s="27" t="s">
        <v>1128</v>
      </c>
      <c r="AC519" s="26" t="s">
        <v>17</v>
      </c>
      <c r="AD519" s="26" t="str">
        <f t="shared" si="40"/>
        <v>Pública clasificada</v>
      </c>
      <c r="AE519" s="26" t="e">
        <f t="shared" ca="1" si="37"/>
        <v>#NAME?</v>
      </c>
    </row>
    <row r="520" spans="8:31" ht="285" x14ac:dyDescent="0.25">
      <c r="H520" s="16" t="e">
        <f ca="1" xml:space="preserve"> _xll.EPMOlapMemberO("[CONTRATO].[PARENTH1].[C77242025]","","C77242025","","000;001")</f>
        <v>#NAME?</v>
      </c>
      <c r="I520" s="16" t="e">
        <f ca="1" xml:space="preserve"> _xll.EPMOlapMemberO("[AREA].[PARENTH1].[10000000025005]","","Gcia. Administración","","000;001")</f>
        <v>#NAME?</v>
      </c>
      <c r="J520" s="16" t="e">
        <f ca="1" xml:space="preserve"> _xll.EPMOlapMemberO("[RUBRO].[PARENTH1].[5118150001]","","TRAMITES Y LICENCIAS","","000;001")</f>
        <v>#NAME?</v>
      </c>
      <c r="K520" s="17" t="s">
        <v>987</v>
      </c>
      <c r="L520" s="17" t="s">
        <v>143</v>
      </c>
      <c r="M520" s="17" t="s">
        <v>9</v>
      </c>
      <c r="N520" s="35" t="s">
        <v>227</v>
      </c>
      <c r="O520" s="43" t="s">
        <v>94</v>
      </c>
      <c r="P520" t="str">
        <f t="shared" si="38"/>
        <v>enero</v>
      </c>
      <c r="Q520" s="43" t="s">
        <v>15</v>
      </c>
      <c r="R520" s="51">
        <f t="shared" si="41"/>
        <v>12.1</v>
      </c>
      <c r="S520" s="17" t="s">
        <v>21</v>
      </c>
      <c r="T520" s="17" t="s">
        <v>144</v>
      </c>
      <c r="U520" s="18">
        <v>1000000000</v>
      </c>
      <c r="V520" s="18">
        <v>1000000000</v>
      </c>
      <c r="W520" s="18" t="s">
        <v>17</v>
      </c>
      <c r="X520" s="15" t="str">
        <f t="shared" si="39"/>
        <v>APROBADAS</v>
      </c>
      <c r="Y520" s="26" t="s">
        <v>1142</v>
      </c>
      <c r="Z520" s="26" t="s">
        <v>17</v>
      </c>
      <c r="AA520" s="26" t="s">
        <v>17</v>
      </c>
      <c r="AB520" s="27" t="s">
        <v>1128</v>
      </c>
      <c r="AC520" s="26" t="s">
        <v>17</v>
      </c>
      <c r="AD520" s="26" t="str">
        <f t="shared" si="40"/>
        <v>Pública clasificada</v>
      </c>
      <c r="AE520" s="26" t="e">
        <f t="shared" ca="1" si="37"/>
        <v>#NAME?</v>
      </c>
    </row>
    <row r="521" spans="8:31" ht="285" x14ac:dyDescent="0.25">
      <c r="H521" s="16" t="e">
        <f ca="1" xml:space="preserve"> _xll.EPMOlapMemberO("[CONTRATO].[PARENTH1].[C77252025]","","C77252025","","000;001")</f>
        <v>#NAME?</v>
      </c>
      <c r="I521" s="16" t="e">
        <f ca="1" xml:space="preserve"> _xll.EPMOlapMemberO("[AREA].[PARENTH1].[10000000025005]","","Gcia. Administración","","000;001")</f>
        <v>#NAME?</v>
      </c>
      <c r="J521" s="16" t="e">
        <f ca="1" xml:space="preserve"> _xll.EPMOlapMemberO("[RUBRO].[PARENTH1].[5118150001]","","TRAMITES Y LICENCIAS","","000;001")</f>
        <v>#NAME?</v>
      </c>
      <c r="K521" s="17" t="s">
        <v>988</v>
      </c>
      <c r="L521" s="17" t="s">
        <v>143</v>
      </c>
      <c r="M521" s="17" t="s">
        <v>9</v>
      </c>
      <c r="N521" s="35" t="s">
        <v>227</v>
      </c>
      <c r="O521" s="43" t="s">
        <v>94</v>
      </c>
      <c r="P521" t="str">
        <f t="shared" si="38"/>
        <v>enero</v>
      </c>
      <c r="Q521" s="43" t="s">
        <v>15</v>
      </c>
      <c r="R521" s="51">
        <f t="shared" si="41"/>
        <v>12.1</v>
      </c>
      <c r="S521" s="17" t="s">
        <v>21</v>
      </c>
      <c r="T521" s="17" t="s">
        <v>144</v>
      </c>
      <c r="U521" s="18">
        <v>1000000000</v>
      </c>
      <c r="V521" s="18">
        <v>1000000000</v>
      </c>
      <c r="W521" s="18" t="s">
        <v>17</v>
      </c>
      <c r="X521" s="15" t="str">
        <f t="shared" si="39"/>
        <v>APROBADAS</v>
      </c>
      <c r="Y521" s="26" t="s">
        <v>1142</v>
      </c>
      <c r="Z521" s="26" t="s">
        <v>17</v>
      </c>
      <c r="AA521" s="26" t="s">
        <v>17</v>
      </c>
      <c r="AB521" s="27" t="s">
        <v>1128</v>
      </c>
      <c r="AC521" s="26" t="s">
        <v>17</v>
      </c>
      <c r="AD521" s="26" t="str">
        <f t="shared" si="40"/>
        <v>Pública clasificada</v>
      </c>
      <c r="AE521" s="26" t="e">
        <f t="shared" ca="1" si="37"/>
        <v>#NAME?</v>
      </c>
    </row>
    <row r="522" spans="8:31" ht="285" x14ac:dyDescent="0.25">
      <c r="H522" s="16" t="e">
        <f ca="1" xml:space="preserve"> _xll.EPMOlapMemberO("[CONTRATO].[PARENTH1].[C77262025]","","C77262025","","000;001")</f>
        <v>#NAME?</v>
      </c>
      <c r="I522" s="16" t="e">
        <f ca="1" xml:space="preserve"> _xll.EPMOlapMemberO("[AREA].[PARENTH1].[10000000025005]","","Gcia. Administración","","000;001")</f>
        <v>#NAME?</v>
      </c>
      <c r="J522" s="16" t="e">
        <f ca="1" xml:space="preserve"> _xll.EPMOlapMemberO("[RUBRO].[PARENTH1].[5118150001]","","TRAMITES Y LICENCIAS","","000;001")</f>
        <v>#NAME?</v>
      </c>
      <c r="K522" s="17" t="s">
        <v>989</v>
      </c>
      <c r="L522" s="17" t="s">
        <v>143</v>
      </c>
      <c r="M522" s="17" t="s">
        <v>9</v>
      </c>
      <c r="N522" s="35" t="s">
        <v>227</v>
      </c>
      <c r="O522" s="43" t="s">
        <v>94</v>
      </c>
      <c r="P522" t="str">
        <f t="shared" si="38"/>
        <v>enero</v>
      </c>
      <c r="Q522" s="43" t="s">
        <v>15</v>
      </c>
      <c r="R522" s="51">
        <f t="shared" si="41"/>
        <v>12.1</v>
      </c>
      <c r="S522" s="17" t="s">
        <v>21</v>
      </c>
      <c r="T522" s="17" t="s">
        <v>144</v>
      </c>
      <c r="U522" s="18">
        <v>1000000000</v>
      </c>
      <c r="V522" s="18">
        <v>1000000000</v>
      </c>
      <c r="W522" s="18" t="s">
        <v>17</v>
      </c>
      <c r="X522" s="15" t="str">
        <f t="shared" si="39"/>
        <v>APROBADAS</v>
      </c>
      <c r="Y522" s="26" t="s">
        <v>1142</v>
      </c>
      <c r="Z522" s="26" t="s">
        <v>17</v>
      </c>
      <c r="AA522" s="26" t="s">
        <v>17</v>
      </c>
      <c r="AB522" s="27" t="s">
        <v>1128</v>
      </c>
      <c r="AC522" s="26" t="s">
        <v>17</v>
      </c>
      <c r="AD522" s="26" t="str">
        <f t="shared" si="40"/>
        <v>Pública clasificada</v>
      </c>
      <c r="AE522" s="26" t="e">
        <f t="shared" ca="1" si="37"/>
        <v>#NAME?</v>
      </c>
    </row>
    <row r="523" spans="8:31" ht="285" x14ac:dyDescent="0.25">
      <c r="H523" s="16" t="e">
        <f ca="1" xml:space="preserve"> _xll.EPMOlapMemberO("[CONTRATO].[PARENTH1].[C77272025]","","C77272025","","000;001")</f>
        <v>#NAME?</v>
      </c>
      <c r="I523" s="16" t="e">
        <f ca="1" xml:space="preserve"> _xll.EPMOlapMemberO("[AREA].[PARENTH1].[10000000025005]","","Gcia. Administración","","000;001")</f>
        <v>#NAME?</v>
      </c>
      <c r="J523" s="16" t="e">
        <f ca="1" xml:space="preserve"> _xll.EPMOlapMemberO("[RUBRO].[PARENTH1].[5118150001]","","TRAMITES Y LICENCIAS","","000;001")</f>
        <v>#NAME?</v>
      </c>
      <c r="K523" s="17" t="s">
        <v>990</v>
      </c>
      <c r="L523" s="17" t="s">
        <v>143</v>
      </c>
      <c r="M523" s="17" t="s">
        <v>9</v>
      </c>
      <c r="N523" s="35" t="s">
        <v>227</v>
      </c>
      <c r="O523" s="43" t="s">
        <v>94</v>
      </c>
      <c r="P523" t="str">
        <f t="shared" si="38"/>
        <v>enero</v>
      </c>
      <c r="Q523" s="43" t="s">
        <v>15</v>
      </c>
      <c r="R523" s="51">
        <f t="shared" si="41"/>
        <v>12.1</v>
      </c>
      <c r="S523" s="17" t="s">
        <v>21</v>
      </c>
      <c r="T523" s="17" t="s">
        <v>144</v>
      </c>
      <c r="U523" s="18">
        <v>1000000000</v>
      </c>
      <c r="V523" s="18">
        <v>1000000000</v>
      </c>
      <c r="W523" s="18" t="s">
        <v>17</v>
      </c>
      <c r="X523" s="15" t="str">
        <f t="shared" si="39"/>
        <v>APROBADAS</v>
      </c>
      <c r="Y523" s="26" t="s">
        <v>1142</v>
      </c>
      <c r="Z523" s="26" t="s">
        <v>17</v>
      </c>
      <c r="AA523" s="26" t="s">
        <v>17</v>
      </c>
      <c r="AB523" s="27" t="s">
        <v>1128</v>
      </c>
      <c r="AC523" s="26" t="s">
        <v>17</v>
      </c>
      <c r="AD523" s="26" t="str">
        <f t="shared" si="40"/>
        <v>Pública clasificada</v>
      </c>
      <c r="AE523" s="26" t="e">
        <f t="shared" ca="1" si="37"/>
        <v>#NAME?</v>
      </c>
    </row>
    <row r="524" spans="8:31" ht="285" x14ac:dyDescent="0.25">
      <c r="H524" s="16" t="e">
        <f ca="1" xml:space="preserve"> _xll.EPMOlapMemberO("[CONTRATO].[PARENTH1].[C77282025]","","C77282025","","000;001")</f>
        <v>#NAME?</v>
      </c>
      <c r="I524" s="16" t="e">
        <f ca="1" xml:space="preserve"> _xll.EPMOlapMemberO("[AREA].[PARENTH1].[10000000025005]","","Gcia. Administración","","000;001")</f>
        <v>#NAME?</v>
      </c>
      <c r="J524" s="16" t="e">
        <f ca="1" xml:space="preserve"> _xll.EPMOlapMemberO("[RUBRO].[PARENTH1].[5118150001]","","TRAMITES Y LICENCIAS","","000;001")</f>
        <v>#NAME?</v>
      </c>
      <c r="K524" s="17" t="s">
        <v>991</v>
      </c>
      <c r="L524" s="17" t="s">
        <v>143</v>
      </c>
      <c r="M524" s="17" t="s">
        <v>9</v>
      </c>
      <c r="N524" s="35" t="s">
        <v>227</v>
      </c>
      <c r="O524" s="43" t="s">
        <v>94</v>
      </c>
      <c r="P524" t="str">
        <f t="shared" si="38"/>
        <v>enero</v>
      </c>
      <c r="Q524" s="43" t="s">
        <v>15</v>
      </c>
      <c r="R524" s="51">
        <f t="shared" si="41"/>
        <v>12.1</v>
      </c>
      <c r="S524" s="17" t="s">
        <v>21</v>
      </c>
      <c r="T524" s="17" t="s">
        <v>144</v>
      </c>
      <c r="U524" s="18">
        <v>800000000</v>
      </c>
      <c r="V524" s="18">
        <v>800000000</v>
      </c>
      <c r="W524" s="18" t="s">
        <v>17</v>
      </c>
      <c r="X524" s="15" t="str">
        <f t="shared" si="39"/>
        <v>APROBADAS</v>
      </c>
      <c r="Y524" s="26" t="s">
        <v>1142</v>
      </c>
      <c r="Z524" s="26" t="s">
        <v>17</v>
      </c>
      <c r="AA524" s="26" t="s">
        <v>17</v>
      </c>
      <c r="AB524" s="27" t="s">
        <v>1128</v>
      </c>
      <c r="AC524" s="26" t="s">
        <v>17</v>
      </c>
      <c r="AD524" s="26" t="str">
        <f t="shared" si="40"/>
        <v>Pública clasificada</v>
      </c>
      <c r="AE524" s="26" t="e">
        <f t="shared" ca="1" si="37"/>
        <v>#NAME?</v>
      </c>
    </row>
    <row r="525" spans="8:31" ht="285" x14ac:dyDescent="0.25">
      <c r="H525" s="16" t="e">
        <f ca="1" xml:space="preserve"> _xll.EPMOlapMemberO("[CONTRATO].[PARENTH1].[C77292025]","","C77292025","","000;001")</f>
        <v>#NAME?</v>
      </c>
      <c r="I525" s="16" t="e">
        <f ca="1" xml:space="preserve"> _xll.EPMOlapMemberO("[AREA].[PARENTH1].[10000000025005]","","Gcia. Administración","","000;001")</f>
        <v>#NAME?</v>
      </c>
      <c r="J525" s="16" t="e">
        <f ca="1" xml:space="preserve"> _xll.EPMOlapMemberO("[RUBRO].[PARENTH1].[5118150001]","","TRAMITES Y LICENCIAS","","000;001")</f>
        <v>#NAME?</v>
      </c>
      <c r="K525" s="17" t="s">
        <v>992</v>
      </c>
      <c r="L525" s="17" t="s">
        <v>143</v>
      </c>
      <c r="M525" s="17" t="s">
        <v>9</v>
      </c>
      <c r="N525" s="35" t="s">
        <v>227</v>
      </c>
      <c r="O525" s="43" t="s">
        <v>94</v>
      </c>
      <c r="P525" t="str">
        <f t="shared" si="38"/>
        <v>enero</v>
      </c>
      <c r="Q525" s="43" t="s">
        <v>15</v>
      </c>
      <c r="R525" s="51">
        <f t="shared" si="41"/>
        <v>12.1</v>
      </c>
      <c r="S525" s="17" t="s">
        <v>21</v>
      </c>
      <c r="T525" s="17" t="s">
        <v>144</v>
      </c>
      <c r="U525" s="18">
        <v>800000000</v>
      </c>
      <c r="V525" s="18">
        <v>800000000</v>
      </c>
      <c r="W525" s="18" t="s">
        <v>17</v>
      </c>
      <c r="X525" s="15" t="str">
        <f t="shared" si="39"/>
        <v>APROBADAS</v>
      </c>
      <c r="Y525" s="26" t="s">
        <v>1142</v>
      </c>
      <c r="Z525" s="26" t="s">
        <v>17</v>
      </c>
      <c r="AA525" s="26" t="s">
        <v>17</v>
      </c>
      <c r="AB525" s="27" t="s">
        <v>1128</v>
      </c>
      <c r="AC525" s="26" t="s">
        <v>17</v>
      </c>
      <c r="AD525" s="26" t="str">
        <f t="shared" si="40"/>
        <v>Pública clasificada</v>
      </c>
      <c r="AE525" s="26" t="e">
        <f t="shared" ca="1" si="37"/>
        <v>#NAME?</v>
      </c>
    </row>
    <row r="526" spans="8:31" ht="285" x14ac:dyDescent="0.25">
      <c r="H526" s="16" t="e">
        <f ca="1" xml:space="preserve"> _xll.EPMOlapMemberO("[CONTRATO].[PARENTH1].[C77302025]","","C77302025","","000;001")</f>
        <v>#NAME?</v>
      </c>
      <c r="I526" s="16" t="e">
        <f ca="1" xml:space="preserve"> _xll.EPMOlapMemberO("[AREA].[PARENTH1].[10000000025005]","","Gcia. Administración","","000;001")</f>
        <v>#NAME?</v>
      </c>
      <c r="J526" s="16" t="e">
        <f ca="1" xml:space="preserve"> _xll.EPMOlapMemberO("[RUBRO].[PARENTH1].[5118150001]","","TRAMITES Y LICENCIAS","","000;001")</f>
        <v>#NAME?</v>
      </c>
      <c r="K526" s="17" t="s">
        <v>993</v>
      </c>
      <c r="L526" s="17" t="s">
        <v>143</v>
      </c>
      <c r="M526" s="17" t="s">
        <v>9</v>
      </c>
      <c r="N526" s="35" t="s">
        <v>227</v>
      </c>
      <c r="O526" s="43" t="s">
        <v>94</v>
      </c>
      <c r="P526" t="str">
        <f t="shared" si="38"/>
        <v>enero</v>
      </c>
      <c r="Q526" s="43" t="s">
        <v>15</v>
      </c>
      <c r="R526" s="51">
        <f t="shared" si="41"/>
        <v>12.1</v>
      </c>
      <c r="S526" s="17" t="s">
        <v>21</v>
      </c>
      <c r="T526" s="17" t="s">
        <v>144</v>
      </c>
      <c r="U526" s="18">
        <v>1000000000</v>
      </c>
      <c r="V526" s="18">
        <v>1000000000</v>
      </c>
      <c r="W526" s="18" t="s">
        <v>17</v>
      </c>
      <c r="X526" s="15" t="str">
        <f t="shared" si="39"/>
        <v>APROBADAS</v>
      </c>
      <c r="Y526" s="26" t="s">
        <v>1142</v>
      </c>
      <c r="Z526" s="26" t="s">
        <v>17</v>
      </c>
      <c r="AA526" s="26" t="s">
        <v>17</v>
      </c>
      <c r="AB526" s="27" t="s">
        <v>1128</v>
      </c>
      <c r="AC526" s="26" t="s">
        <v>17</v>
      </c>
      <c r="AD526" s="26" t="str">
        <f t="shared" si="40"/>
        <v>Pública clasificada</v>
      </c>
      <c r="AE526" s="26" t="e">
        <f t="shared" ca="1" si="37"/>
        <v>#NAME?</v>
      </c>
    </row>
    <row r="527" spans="8:31" ht="285" x14ac:dyDescent="0.25">
      <c r="H527" s="16" t="e">
        <f ca="1" xml:space="preserve"> _xll.EPMOlapMemberO("[CONTRATO].[PARENTH1].[C77312025]","","C77312025","","000;001")</f>
        <v>#NAME?</v>
      </c>
      <c r="I527" s="16" t="e">
        <f ca="1" xml:space="preserve"> _xll.EPMOlapMemberO("[AREA].[PARENTH1].[10000000025005]","","Gcia. Administración","","000;001")</f>
        <v>#NAME?</v>
      </c>
      <c r="J527" s="16" t="e">
        <f ca="1" xml:space="preserve"> _xll.EPMOlapMemberO("[RUBRO].[PARENTH1].[5118150001]","","TRAMITES Y LICENCIAS","","000;001")</f>
        <v>#NAME?</v>
      </c>
      <c r="K527" s="17" t="s">
        <v>994</v>
      </c>
      <c r="L527" s="17" t="s">
        <v>143</v>
      </c>
      <c r="M527" s="17" t="s">
        <v>9</v>
      </c>
      <c r="N527" s="35" t="s">
        <v>227</v>
      </c>
      <c r="O527" s="43" t="s">
        <v>94</v>
      </c>
      <c r="P527" t="str">
        <f t="shared" si="38"/>
        <v>enero</v>
      </c>
      <c r="Q527" s="43" t="s">
        <v>15</v>
      </c>
      <c r="R527" s="51">
        <f t="shared" si="41"/>
        <v>12.1</v>
      </c>
      <c r="S527" s="17" t="s">
        <v>21</v>
      </c>
      <c r="T527" s="17" t="s">
        <v>144</v>
      </c>
      <c r="U527" s="18">
        <v>800000000</v>
      </c>
      <c r="V527" s="18">
        <v>800000000</v>
      </c>
      <c r="W527" s="18" t="s">
        <v>17</v>
      </c>
      <c r="X527" s="15" t="str">
        <f t="shared" si="39"/>
        <v>APROBADAS</v>
      </c>
      <c r="Y527" s="26" t="s">
        <v>1142</v>
      </c>
      <c r="Z527" s="26" t="s">
        <v>17</v>
      </c>
      <c r="AA527" s="26" t="s">
        <v>17</v>
      </c>
      <c r="AB527" s="27" t="s">
        <v>1128</v>
      </c>
      <c r="AC527" s="26" t="s">
        <v>17</v>
      </c>
      <c r="AD527" s="26" t="str">
        <f t="shared" si="40"/>
        <v>Pública clasificada</v>
      </c>
      <c r="AE527" s="26" t="e">
        <f t="shared" ca="1" si="37"/>
        <v>#NAME?</v>
      </c>
    </row>
    <row r="528" spans="8:31" ht="285" x14ac:dyDescent="0.25">
      <c r="H528" s="16" t="e">
        <f ca="1" xml:space="preserve"> _xll.EPMOlapMemberO("[CONTRATO].[PARENTH1].[C77322025]","","C77322025","","000;001")</f>
        <v>#NAME?</v>
      </c>
      <c r="I528" s="16" t="e">
        <f ca="1" xml:space="preserve"> _xll.EPMOlapMemberO("[AREA].[PARENTH1].[10000000025005]","","Gcia. Administración","","000;001")</f>
        <v>#NAME?</v>
      </c>
      <c r="J528" s="16" t="e">
        <f ca="1" xml:space="preserve"> _xll.EPMOlapMemberO("[RUBRO].[PARENTH1].[5118150001]","","TRAMITES Y LICENCIAS","","000;001")</f>
        <v>#NAME?</v>
      </c>
      <c r="K528" s="17" t="s">
        <v>995</v>
      </c>
      <c r="L528" s="17" t="s">
        <v>143</v>
      </c>
      <c r="M528" s="17" t="s">
        <v>9</v>
      </c>
      <c r="N528" s="35" t="s">
        <v>227</v>
      </c>
      <c r="O528" s="43" t="s">
        <v>94</v>
      </c>
      <c r="P528" t="str">
        <f t="shared" si="38"/>
        <v>enero</v>
      </c>
      <c r="Q528" s="43" t="s">
        <v>15</v>
      </c>
      <c r="R528" s="51">
        <f t="shared" si="41"/>
        <v>12.1</v>
      </c>
      <c r="S528" s="17" t="s">
        <v>21</v>
      </c>
      <c r="T528" s="17" t="s">
        <v>144</v>
      </c>
      <c r="U528" s="18">
        <v>700000000</v>
      </c>
      <c r="V528" s="18">
        <v>700000000</v>
      </c>
      <c r="W528" s="18" t="s">
        <v>17</v>
      </c>
      <c r="X528" s="15" t="str">
        <f t="shared" si="39"/>
        <v>APROBADAS</v>
      </c>
      <c r="Y528" s="26" t="s">
        <v>1142</v>
      </c>
      <c r="Z528" s="26" t="s">
        <v>17</v>
      </c>
      <c r="AA528" s="26" t="s">
        <v>17</v>
      </c>
      <c r="AB528" s="27" t="s">
        <v>1128</v>
      </c>
      <c r="AC528" s="26" t="s">
        <v>17</v>
      </c>
      <c r="AD528" s="26" t="str">
        <f t="shared" si="40"/>
        <v>Pública clasificada</v>
      </c>
      <c r="AE528" s="26" t="e">
        <f t="shared" ca="1" si="37"/>
        <v>#NAME?</v>
      </c>
    </row>
    <row r="529" spans="8:31" ht="285" x14ac:dyDescent="0.25">
      <c r="H529" s="16" t="e">
        <f ca="1" xml:space="preserve"> _xll.EPMOlapMemberO("[CONTRATO].[PARENTH1].[C77332025]","","C77332025","","000;001")</f>
        <v>#NAME?</v>
      </c>
      <c r="I529" s="16" t="e">
        <f ca="1" xml:space="preserve"> _xll.EPMOlapMemberO("[AREA].[PARENTH1].[10000000025005]","","Gcia. Administración","","000;001")</f>
        <v>#NAME?</v>
      </c>
      <c r="J529" s="16" t="e">
        <f ca="1" xml:space="preserve"> _xll.EPMOlapMemberO("[RUBRO].[PARENTH1].[5118150001]","","TRAMITES Y LICENCIAS","","000;001")</f>
        <v>#NAME?</v>
      </c>
      <c r="K529" s="17" t="s">
        <v>996</v>
      </c>
      <c r="L529" s="17" t="s">
        <v>143</v>
      </c>
      <c r="M529" s="17" t="s">
        <v>9</v>
      </c>
      <c r="N529" s="35" t="s">
        <v>227</v>
      </c>
      <c r="O529" s="43" t="s">
        <v>94</v>
      </c>
      <c r="P529" t="str">
        <f t="shared" si="38"/>
        <v>enero</v>
      </c>
      <c r="Q529" s="43" t="s">
        <v>15</v>
      </c>
      <c r="R529" s="51">
        <f t="shared" si="41"/>
        <v>12.1</v>
      </c>
      <c r="S529" s="17" t="s">
        <v>21</v>
      </c>
      <c r="T529" s="17" t="s">
        <v>144</v>
      </c>
      <c r="U529" s="18">
        <v>650000000</v>
      </c>
      <c r="V529" s="18">
        <v>650000000</v>
      </c>
      <c r="W529" s="18" t="s">
        <v>17</v>
      </c>
      <c r="X529" s="15" t="str">
        <f t="shared" si="39"/>
        <v>APROBADAS</v>
      </c>
      <c r="Y529" s="26" t="s">
        <v>1142</v>
      </c>
      <c r="Z529" s="26" t="s">
        <v>17</v>
      </c>
      <c r="AA529" s="26" t="s">
        <v>17</v>
      </c>
      <c r="AB529" s="27" t="s">
        <v>1128</v>
      </c>
      <c r="AC529" s="26" t="s">
        <v>17</v>
      </c>
      <c r="AD529" s="26" t="str">
        <f t="shared" si="40"/>
        <v>Pública clasificada</v>
      </c>
      <c r="AE529" s="26" t="e">
        <f t="shared" ca="1" si="37"/>
        <v>#NAME?</v>
      </c>
    </row>
    <row r="530" spans="8:31" ht="285" x14ac:dyDescent="0.25">
      <c r="H530" s="16" t="e">
        <f ca="1" xml:space="preserve"> _xll.EPMOlapMemberO("[CONTRATO].[PARENTH1].[C77342025]","","C77342025","","000;001")</f>
        <v>#NAME?</v>
      </c>
      <c r="I530" s="16" t="e">
        <f ca="1" xml:space="preserve"> _xll.EPMOlapMemberO("[AREA].[PARENTH1].[10000000025005]","","Gcia. Administración","","000;001")</f>
        <v>#NAME?</v>
      </c>
      <c r="J530" s="16" t="e">
        <f ca="1" xml:space="preserve"> _xll.EPMOlapMemberO("[RUBRO].[PARENTH1].[5118150001]","","TRAMITES Y LICENCIAS","","000;001")</f>
        <v>#NAME?</v>
      </c>
      <c r="K530" s="17" t="s">
        <v>997</v>
      </c>
      <c r="L530" s="17" t="s">
        <v>143</v>
      </c>
      <c r="M530" s="17" t="s">
        <v>9</v>
      </c>
      <c r="N530" s="35" t="s">
        <v>227</v>
      </c>
      <c r="O530" s="43" t="s">
        <v>94</v>
      </c>
      <c r="P530" t="str">
        <f t="shared" si="38"/>
        <v>enero</v>
      </c>
      <c r="Q530" s="43" t="s">
        <v>15</v>
      </c>
      <c r="R530" s="51">
        <f t="shared" si="41"/>
        <v>12.1</v>
      </c>
      <c r="S530" s="17" t="s">
        <v>21</v>
      </c>
      <c r="T530" s="17" t="s">
        <v>144</v>
      </c>
      <c r="U530" s="18">
        <v>600000000</v>
      </c>
      <c r="V530" s="18">
        <v>600000000</v>
      </c>
      <c r="W530" s="18" t="s">
        <v>17</v>
      </c>
      <c r="X530" s="15" t="str">
        <f t="shared" si="39"/>
        <v>APROBADAS</v>
      </c>
      <c r="Y530" s="26" t="s">
        <v>1142</v>
      </c>
      <c r="Z530" s="26" t="s">
        <v>17</v>
      </c>
      <c r="AA530" s="26" t="s">
        <v>17</v>
      </c>
      <c r="AB530" s="27" t="s">
        <v>1128</v>
      </c>
      <c r="AC530" s="26" t="s">
        <v>17</v>
      </c>
      <c r="AD530" s="26" t="str">
        <f t="shared" si="40"/>
        <v>Pública clasificada</v>
      </c>
      <c r="AE530" s="26" t="e">
        <f t="shared" ca="1" si="37"/>
        <v>#NAME?</v>
      </c>
    </row>
    <row r="531" spans="8:31" ht="285" x14ac:dyDescent="0.25">
      <c r="H531" s="16" t="e">
        <f ca="1" xml:space="preserve"> _xll.EPMOlapMemberO("[CONTRATO].[PARENTH1].[C77352025]","","C77352025","","000;001")</f>
        <v>#NAME?</v>
      </c>
      <c r="I531" s="16" t="e">
        <f ca="1" xml:space="preserve"> _xll.EPMOlapMemberO("[AREA].[PARENTH1].[10000000025005]","","Gcia. Administración","","000;001")</f>
        <v>#NAME?</v>
      </c>
      <c r="J531" s="16" t="e">
        <f ca="1" xml:space="preserve"> _xll.EPMOlapMemberO("[RUBRO].[PARENTH1].[5118150001]","","TRAMITES Y LICENCIAS","","000;001")</f>
        <v>#NAME?</v>
      </c>
      <c r="K531" s="17" t="s">
        <v>998</v>
      </c>
      <c r="L531" s="17" t="s">
        <v>143</v>
      </c>
      <c r="M531" s="17" t="s">
        <v>9</v>
      </c>
      <c r="N531" s="35" t="s">
        <v>227</v>
      </c>
      <c r="O531" s="43" t="s">
        <v>94</v>
      </c>
      <c r="P531" t="str">
        <f t="shared" si="38"/>
        <v>enero</v>
      </c>
      <c r="Q531" s="43" t="s">
        <v>15</v>
      </c>
      <c r="R531" s="51">
        <f t="shared" si="41"/>
        <v>12.1</v>
      </c>
      <c r="S531" s="17" t="s">
        <v>21</v>
      </c>
      <c r="T531" s="17" t="s">
        <v>144</v>
      </c>
      <c r="U531" s="18">
        <v>600000000</v>
      </c>
      <c r="V531" s="18">
        <v>600000000</v>
      </c>
      <c r="W531" s="18" t="s">
        <v>17</v>
      </c>
      <c r="X531" s="15" t="str">
        <f t="shared" si="39"/>
        <v>APROBADAS</v>
      </c>
      <c r="Y531" s="26" t="s">
        <v>1142</v>
      </c>
      <c r="Z531" s="26" t="s">
        <v>17</v>
      </c>
      <c r="AA531" s="26" t="s">
        <v>17</v>
      </c>
      <c r="AB531" s="27" t="s">
        <v>1128</v>
      </c>
      <c r="AC531" s="26" t="s">
        <v>17</v>
      </c>
      <c r="AD531" s="26" t="str">
        <f t="shared" si="40"/>
        <v>Pública clasificada</v>
      </c>
      <c r="AE531" s="26" t="e">
        <f t="shared" ca="1" si="37"/>
        <v>#NAME?</v>
      </c>
    </row>
    <row r="532" spans="8:31" ht="285" x14ac:dyDescent="0.25">
      <c r="H532" s="16" t="e">
        <f ca="1" xml:space="preserve"> _xll.EPMOlapMemberO("[CONTRATO].[PARENTH1].[C77362025]","","C77362025","","000;001")</f>
        <v>#NAME?</v>
      </c>
      <c r="I532" s="16" t="e">
        <f ca="1" xml:space="preserve"> _xll.EPMOlapMemberO("[AREA].[PARENTH1].[10000000025005]","","Gcia. Administración","","000;001")</f>
        <v>#NAME?</v>
      </c>
      <c r="J532" s="16" t="e">
        <f ca="1" xml:space="preserve"> _xll.EPMOlapMemberO("[RUBRO].[PARENTH1].[5118150001]","","TRAMITES Y LICENCIAS","","000;001")</f>
        <v>#NAME?</v>
      </c>
      <c r="K532" s="17" t="s">
        <v>999</v>
      </c>
      <c r="L532" s="17" t="s">
        <v>143</v>
      </c>
      <c r="M532" s="17" t="s">
        <v>9</v>
      </c>
      <c r="N532" s="35" t="s">
        <v>227</v>
      </c>
      <c r="O532" s="43" t="s">
        <v>94</v>
      </c>
      <c r="P532" t="str">
        <f t="shared" si="38"/>
        <v>enero</v>
      </c>
      <c r="Q532" s="43" t="s">
        <v>15</v>
      </c>
      <c r="R532" s="51">
        <f t="shared" si="41"/>
        <v>12.1</v>
      </c>
      <c r="S532" s="17" t="s">
        <v>21</v>
      </c>
      <c r="T532" s="17" t="s">
        <v>144</v>
      </c>
      <c r="U532" s="18">
        <v>600000000</v>
      </c>
      <c r="V532" s="18">
        <v>600000000</v>
      </c>
      <c r="W532" s="18" t="s">
        <v>17</v>
      </c>
      <c r="X532" s="15" t="str">
        <f t="shared" si="39"/>
        <v>APROBADAS</v>
      </c>
      <c r="Y532" s="26" t="s">
        <v>1142</v>
      </c>
      <c r="Z532" s="26" t="s">
        <v>17</v>
      </c>
      <c r="AA532" s="26" t="s">
        <v>17</v>
      </c>
      <c r="AB532" s="27" t="s">
        <v>1128</v>
      </c>
      <c r="AC532" s="26" t="s">
        <v>17</v>
      </c>
      <c r="AD532" s="26" t="str">
        <f t="shared" si="40"/>
        <v>Pública clasificada</v>
      </c>
      <c r="AE532" s="26" t="e">
        <f t="shared" ca="1" si="37"/>
        <v>#NAME?</v>
      </c>
    </row>
    <row r="533" spans="8:31" ht="285" x14ac:dyDescent="0.25">
      <c r="H533" s="16" t="e">
        <f ca="1" xml:space="preserve"> _xll.EPMOlapMemberO("[CONTRATO].[PARENTH1].[C77372025]","","C77372025","","000;001")</f>
        <v>#NAME?</v>
      </c>
      <c r="I533" s="16" t="e">
        <f ca="1" xml:space="preserve"> _xll.EPMOlapMemberO("[AREA].[PARENTH1].[10000000025005]","","Gcia. Administración","","000;001")</f>
        <v>#NAME?</v>
      </c>
      <c r="J533" s="16" t="e">
        <f ca="1" xml:space="preserve"> _xll.EPMOlapMemberO("[RUBRO].[PARENTH1].[5118150001]","","TRAMITES Y LICENCIAS","","000;001")</f>
        <v>#NAME?</v>
      </c>
      <c r="K533" s="17" t="s">
        <v>1000</v>
      </c>
      <c r="L533" s="17" t="s">
        <v>143</v>
      </c>
      <c r="M533" s="17" t="s">
        <v>9</v>
      </c>
      <c r="N533" s="35" t="s">
        <v>227</v>
      </c>
      <c r="O533" s="43" t="s">
        <v>94</v>
      </c>
      <c r="P533" t="str">
        <f t="shared" si="38"/>
        <v>enero</v>
      </c>
      <c r="Q533" s="43" t="s">
        <v>15</v>
      </c>
      <c r="R533" s="51">
        <f t="shared" si="41"/>
        <v>12.1</v>
      </c>
      <c r="S533" s="17" t="s">
        <v>21</v>
      </c>
      <c r="T533" s="17" t="s">
        <v>144</v>
      </c>
      <c r="U533" s="18">
        <v>500000000</v>
      </c>
      <c r="V533" s="18">
        <v>500000000</v>
      </c>
      <c r="W533" s="18" t="s">
        <v>17</v>
      </c>
      <c r="X533" s="15" t="str">
        <f t="shared" si="39"/>
        <v>APROBADAS</v>
      </c>
      <c r="Y533" s="26" t="s">
        <v>1142</v>
      </c>
      <c r="Z533" s="26" t="s">
        <v>17</v>
      </c>
      <c r="AA533" s="26" t="s">
        <v>17</v>
      </c>
      <c r="AB533" s="27" t="s">
        <v>1128</v>
      </c>
      <c r="AC533" s="26" t="s">
        <v>17</v>
      </c>
      <c r="AD533" s="26" t="str">
        <f t="shared" si="40"/>
        <v>Pública clasificada</v>
      </c>
      <c r="AE533" s="26" t="e">
        <f t="shared" ca="1" si="37"/>
        <v>#NAME?</v>
      </c>
    </row>
    <row r="534" spans="8:31" ht="285" x14ac:dyDescent="0.25">
      <c r="H534" s="16" t="e">
        <f ca="1" xml:space="preserve"> _xll.EPMOlapMemberO("[CONTRATO].[PARENTH1].[C77382025]","","C77382025","","000;001")</f>
        <v>#NAME?</v>
      </c>
      <c r="I534" s="16" t="e">
        <f ca="1" xml:space="preserve"> _xll.EPMOlapMemberO("[AREA].[PARENTH1].[10000000025005]","","Gcia. Administración","","000;001")</f>
        <v>#NAME?</v>
      </c>
      <c r="J534" s="16" t="e">
        <f ca="1" xml:space="preserve"> _xll.EPMOlapMemberO("[RUBRO].[PARENTH1].[5118150001]","","TRAMITES Y LICENCIAS","","000;001")</f>
        <v>#NAME?</v>
      </c>
      <c r="K534" s="17" t="s">
        <v>1001</v>
      </c>
      <c r="L534" s="17" t="s">
        <v>143</v>
      </c>
      <c r="M534" s="17" t="s">
        <v>9</v>
      </c>
      <c r="N534" s="35" t="s">
        <v>227</v>
      </c>
      <c r="O534" s="43" t="s">
        <v>94</v>
      </c>
      <c r="P534" t="str">
        <f t="shared" si="38"/>
        <v>enero</v>
      </c>
      <c r="Q534" s="43" t="s">
        <v>15</v>
      </c>
      <c r="R534" s="51">
        <f t="shared" si="41"/>
        <v>12.1</v>
      </c>
      <c r="S534" s="17" t="s">
        <v>21</v>
      </c>
      <c r="T534" s="17" t="s">
        <v>144</v>
      </c>
      <c r="U534" s="18">
        <v>500000000</v>
      </c>
      <c r="V534" s="18">
        <v>500000000</v>
      </c>
      <c r="W534" s="18" t="s">
        <v>17</v>
      </c>
      <c r="X534" s="15" t="str">
        <f t="shared" si="39"/>
        <v>APROBADAS</v>
      </c>
      <c r="Y534" s="26" t="s">
        <v>1142</v>
      </c>
      <c r="Z534" s="26" t="s">
        <v>17</v>
      </c>
      <c r="AA534" s="26" t="s">
        <v>17</v>
      </c>
      <c r="AB534" s="27" t="s">
        <v>1128</v>
      </c>
      <c r="AC534" s="26" t="s">
        <v>17</v>
      </c>
      <c r="AD534" s="26" t="str">
        <f t="shared" si="40"/>
        <v>Pública clasificada</v>
      </c>
      <c r="AE534" s="26" t="e">
        <f t="shared" ref="AE534:AE583" ca="1" si="42">CONCATENATE(I535,"-","Tipo de información"," ",AD534,"-",N534)</f>
        <v>#NAME?</v>
      </c>
    </row>
    <row r="535" spans="8:31" ht="285" x14ac:dyDescent="0.25">
      <c r="H535" s="16" t="e">
        <f ca="1" xml:space="preserve"> _xll.EPMOlapMemberO("[CONTRATO].[PARENTH1].[C77392025]","","C77392025","","000;001")</f>
        <v>#NAME?</v>
      </c>
      <c r="I535" s="16" t="e">
        <f ca="1" xml:space="preserve"> _xll.EPMOlapMemberO("[AREA].[PARENTH1].[10000000025005]","","Gcia. Administración","","000;001")</f>
        <v>#NAME?</v>
      </c>
      <c r="J535" s="16" t="e">
        <f ca="1" xml:space="preserve"> _xll.EPMOlapMemberO("[RUBRO].[PARENTH1].[5118150001]","","TRAMITES Y LICENCIAS","","000;001")</f>
        <v>#NAME?</v>
      </c>
      <c r="K535" s="17" t="s">
        <v>1002</v>
      </c>
      <c r="L535" s="17" t="s">
        <v>143</v>
      </c>
      <c r="M535" s="17" t="s">
        <v>9</v>
      </c>
      <c r="N535" s="35" t="s">
        <v>227</v>
      </c>
      <c r="O535" s="43" t="s">
        <v>94</v>
      </c>
      <c r="P535" t="str">
        <f t="shared" ref="P535:P584" si="43">TEXT(MONTH(O535),"mmmm")</f>
        <v>enero</v>
      </c>
      <c r="Q535" s="43" t="s">
        <v>15</v>
      </c>
      <c r="R535" s="51">
        <f t="shared" si="41"/>
        <v>12.1</v>
      </c>
      <c r="S535" s="17" t="s">
        <v>21</v>
      </c>
      <c r="T535" s="17" t="s">
        <v>144</v>
      </c>
      <c r="U535" s="18">
        <v>500000000</v>
      </c>
      <c r="V535" s="18">
        <v>500000000</v>
      </c>
      <c r="W535" s="18" t="s">
        <v>17</v>
      </c>
      <c r="X535" s="15" t="str">
        <f t="shared" ref="X535:X584" si="44">IF(W535="SI","APROBADAS","NO APLICA")</f>
        <v>APROBADAS</v>
      </c>
      <c r="Y535" s="26" t="s">
        <v>1142</v>
      </c>
      <c r="Z535" s="26" t="s">
        <v>17</v>
      </c>
      <c r="AA535" s="26" t="s">
        <v>17</v>
      </c>
      <c r="AB535" s="27" t="s">
        <v>1128</v>
      </c>
      <c r="AC535" s="26" t="s">
        <v>17</v>
      </c>
      <c r="AD535" s="26" t="str">
        <f t="shared" si="40"/>
        <v>Pública clasificada</v>
      </c>
      <c r="AE535" s="26" t="e">
        <f t="shared" ca="1" si="42"/>
        <v>#NAME?</v>
      </c>
    </row>
    <row r="536" spans="8:31" ht="285" x14ac:dyDescent="0.25">
      <c r="H536" s="16" t="e">
        <f ca="1" xml:space="preserve"> _xll.EPMOlapMemberO("[CONTRATO].[PARENTH1].[C77402025]","","C77402025","","000;001")</f>
        <v>#NAME?</v>
      </c>
      <c r="I536" s="16" t="e">
        <f ca="1" xml:space="preserve"> _xll.EPMOlapMemberO("[AREA].[PARENTH1].[10000000025005]","","Gcia. Administración","","000;001")</f>
        <v>#NAME?</v>
      </c>
      <c r="J536" s="16" t="e">
        <f ca="1" xml:space="preserve"> _xll.EPMOlapMemberO("[RUBRO].[PARENTH1].[5118150001]","","TRAMITES Y LICENCIAS","","000;001")</f>
        <v>#NAME?</v>
      </c>
      <c r="K536" s="17" t="s">
        <v>1003</v>
      </c>
      <c r="L536" s="17" t="s">
        <v>143</v>
      </c>
      <c r="M536" s="17" t="s">
        <v>9</v>
      </c>
      <c r="N536" s="35" t="s">
        <v>227</v>
      </c>
      <c r="O536" s="43" t="s">
        <v>94</v>
      </c>
      <c r="P536" t="str">
        <f t="shared" si="43"/>
        <v>enero</v>
      </c>
      <c r="Q536" s="43" t="s">
        <v>15</v>
      </c>
      <c r="R536" s="51">
        <f t="shared" si="41"/>
        <v>12.1</v>
      </c>
      <c r="S536" s="17" t="s">
        <v>21</v>
      </c>
      <c r="T536" s="17" t="s">
        <v>144</v>
      </c>
      <c r="U536" s="18">
        <v>500000000</v>
      </c>
      <c r="V536" s="18">
        <v>500000000</v>
      </c>
      <c r="W536" s="18" t="s">
        <v>17</v>
      </c>
      <c r="X536" s="15" t="str">
        <f t="shared" si="44"/>
        <v>APROBADAS</v>
      </c>
      <c r="Y536" s="26" t="s">
        <v>1142</v>
      </c>
      <c r="Z536" s="26" t="s">
        <v>17</v>
      </c>
      <c r="AA536" s="26" t="s">
        <v>17</v>
      </c>
      <c r="AB536" s="27" t="s">
        <v>1128</v>
      </c>
      <c r="AC536" s="26" t="s">
        <v>17</v>
      </c>
      <c r="AD536" s="26" t="str">
        <f t="shared" ref="AD536:AD585" si="45">IF(AC536="SI","Pública clasificada","Pública")</f>
        <v>Pública clasificada</v>
      </c>
      <c r="AE536" s="26" t="e">
        <f t="shared" ca="1" si="42"/>
        <v>#NAME?</v>
      </c>
    </row>
    <row r="537" spans="8:31" ht="285" x14ac:dyDescent="0.25">
      <c r="H537" s="16" t="e">
        <f ca="1" xml:space="preserve"> _xll.EPMOlapMemberO("[CONTRATO].[PARENTH1].[C77412025]","","C77412025","","000;001")</f>
        <v>#NAME?</v>
      </c>
      <c r="I537" s="16" t="e">
        <f ca="1" xml:space="preserve"> _xll.EPMOlapMemberO("[AREA].[PARENTH1].[10000000025005]","","Gcia. Administración","","000;001")</f>
        <v>#NAME?</v>
      </c>
      <c r="J537" s="16" t="e">
        <f ca="1" xml:space="preserve"> _xll.EPMOlapMemberO("[RUBRO].[PARENTH1].[5118150001]","","TRAMITES Y LICENCIAS","","000;001")</f>
        <v>#NAME?</v>
      </c>
      <c r="K537" s="17" t="s">
        <v>1004</v>
      </c>
      <c r="L537" s="17" t="s">
        <v>143</v>
      </c>
      <c r="M537" s="17" t="s">
        <v>9</v>
      </c>
      <c r="N537" s="35" t="s">
        <v>227</v>
      </c>
      <c r="O537" s="43" t="s">
        <v>94</v>
      </c>
      <c r="P537" t="str">
        <f t="shared" si="43"/>
        <v>enero</v>
      </c>
      <c r="Q537" s="43" t="s">
        <v>15</v>
      </c>
      <c r="R537" s="51">
        <f t="shared" si="41"/>
        <v>12.1</v>
      </c>
      <c r="S537" s="17" t="s">
        <v>21</v>
      </c>
      <c r="T537" s="17" t="s">
        <v>144</v>
      </c>
      <c r="U537" s="18">
        <v>500000000</v>
      </c>
      <c r="V537" s="18">
        <v>500000000</v>
      </c>
      <c r="W537" s="18" t="s">
        <v>17</v>
      </c>
      <c r="X537" s="15" t="str">
        <f t="shared" si="44"/>
        <v>APROBADAS</v>
      </c>
      <c r="Y537" s="26" t="s">
        <v>1142</v>
      </c>
      <c r="Z537" s="26" t="s">
        <v>17</v>
      </c>
      <c r="AA537" s="26" t="s">
        <v>17</v>
      </c>
      <c r="AB537" s="27" t="s">
        <v>1128</v>
      </c>
      <c r="AC537" s="26" t="s">
        <v>17</v>
      </c>
      <c r="AD537" s="26" t="str">
        <f t="shared" si="45"/>
        <v>Pública clasificada</v>
      </c>
      <c r="AE537" s="26" t="e">
        <f t="shared" ca="1" si="42"/>
        <v>#NAME?</v>
      </c>
    </row>
    <row r="538" spans="8:31" ht="285" x14ac:dyDescent="0.25">
      <c r="H538" s="16" t="e">
        <f ca="1" xml:space="preserve"> _xll.EPMOlapMemberO("[CONTRATO].[PARENTH1].[C77422025]","","C77422025","","000;001")</f>
        <v>#NAME?</v>
      </c>
      <c r="I538" s="16" t="e">
        <f ca="1" xml:space="preserve"> _xll.EPMOlapMemberO("[AREA].[PARENTH1].[10000000025005]","","Gcia. Administración","","000;001")</f>
        <v>#NAME?</v>
      </c>
      <c r="J538" s="16" t="e">
        <f ca="1" xml:space="preserve"> _xll.EPMOlapMemberO("[RUBRO].[PARENTH1].[5118150001]","","TRAMITES Y LICENCIAS","","000;001")</f>
        <v>#NAME?</v>
      </c>
      <c r="K538" s="17" t="s">
        <v>1005</v>
      </c>
      <c r="L538" s="17" t="s">
        <v>143</v>
      </c>
      <c r="M538" s="17" t="s">
        <v>9</v>
      </c>
      <c r="N538" s="35" t="s">
        <v>227</v>
      </c>
      <c r="O538" s="43" t="s">
        <v>94</v>
      </c>
      <c r="P538" t="str">
        <f t="shared" si="43"/>
        <v>enero</v>
      </c>
      <c r="Q538" s="43" t="s">
        <v>15</v>
      </c>
      <c r="R538" s="51">
        <f t="shared" ref="R538:R601" si="46">(Q538-O538)/30</f>
        <v>12.1</v>
      </c>
      <c r="S538" s="17" t="s">
        <v>21</v>
      </c>
      <c r="T538" s="17" t="s">
        <v>144</v>
      </c>
      <c r="U538" s="18">
        <v>500000000</v>
      </c>
      <c r="V538" s="18">
        <v>500000000</v>
      </c>
      <c r="W538" s="18" t="s">
        <v>17</v>
      </c>
      <c r="X538" s="15" t="str">
        <f t="shared" si="44"/>
        <v>APROBADAS</v>
      </c>
      <c r="Y538" s="26" t="s">
        <v>1142</v>
      </c>
      <c r="Z538" s="26" t="s">
        <v>17</v>
      </c>
      <c r="AA538" s="26" t="s">
        <v>17</v>
      </c>
      <c r="AB538" s="27" t="s">
        <v>1128</v>
      </c>
      <c r="AC538" s="26" t="s">
        <v>17</v>
      </c>
      <c r="AD538" s="26" t="str">
        <f t="shared" si="45"/>
        <v>Pública clasificada</v>
      </c>
      <c r="AE538" s="26" t="e">
        <f t="shared" ca="1" si="42"/>
        <v>#NAME?</v>
      </c>
    </row>
    <row r="539" spans="8:31" ht="285" x14ac:dyDescent="0.25">
      <c r="H539" s="16" t="e">
        <f ca="1" xml:space="preserve"> _xll.EPMOlapMemberO("[CONTRATO].[PARENTH1].[C77432025]","","C77432025","","000;001")</f>
        <v>#NAME?</v>
      </c>
      <c r="I539" s="16" t="e">
        <f ca="1" xml:space="preserve"> _xll.EPMOlapMemberO("[AREA].[PARENTH1].[10000000025005]","","Gcia. Administración","","000;001")</f>
        <v>#NAME?</v>
      </c>
      <c r="J539" s="16" t="e">
        <f ca="1" xml:space="preserve"> _xll.EPMOlapMemberO("[RUBRO].[PARENTH1].[5118150001]","","TRAMITES Y LICENCIAS","","000;001")</f>
        <v>#NAME?</v>
      </c>
      <c r="K539" s="17" t="s">
        <v>1006</v>
      </c>
      <c r="L539" s="17" t="s">
        <v>143</v>
      </c>
      <c r="M539" s="17" t="s">
        <v>9</v>
      </c>
      <c r="N539" s="35" t="s">
        <v>227</v>
      </c>
      <c r="O539" s="43" t="s">
        <v>94</v>
      </c>
      <c r="P539" t="str">
        <f t="shared" si="43"/>
        <v>enero</v>
      </c>
      <c r="Q539" s="43" t="s">
        <v>15</v>
      </c>
      <c r="R539" s="51">
        <f t="shared" si="46"/>
        <v>12.1</v>
      </c>
      <c r="S539" s="17" t="s">
        <v>21</v>
      </c>
      <c r="T539" s="17" t="s">
        <v>144</v>
      </c>
      <c r="U539" s="18">
        <v>487227632</v>
      </c>
      <c r="V539" s="18">
        <v>487227632</v>
      </c>
      <c r="W539" s="18" t="s">
        <v>17</v>
      </c>
      <c r="X539" s="15" t="str">
        <f t="shared" si="44"/>
        <v>APROBADAS</v>
      </c>
      <c r="Y539" s="26" t="s">
        <v>1142</v>
      </c>
      <c r="Z539" s="26" t="s">
        <v>17</v>
      </c>
      <c r="AA539" s="26" t="s">
        <v>17</v>
      </c>
      <c r="AB539" s="27" t="s">
        <v>1128</v>
      </c>
      <c r="AC539" s="26" t="s">
        <v>17</v>
      </c>
      <c r="AD539" s="26" t="str">
        <f t="shared" si="45"/>
        <v>Pública clasificada</v>
      </c>
      <c r="AE539" s="26" t="e">
        <f t="shared" ca="1" si="42"/>
        <v>#NAME?</v>
      </c>
    </row>
    <row r="540" spans="8:31" ht="285" x14ac:dyDescent="0.25">
      <c r="H540" s="16" t="e">
        <f ca="1" xml:space="preserve"> _xll.EPMOlapMemberO("[CONTRATO].[PARENTH1].[C77442025]","","C77442025","","000;001")</f>
        <v>#NAME?</v>
      </c>
      <c r="I540" s="16" t="e">
        <f ca="1" xml:space="preserve"> _xll.EPMOlapMemberO("[AREA].[PARENTH1].[10000000025005]","","Gcia. Administración","","000;001")</f>
        <v>#NAME?</v>
      </c>
      <c r="J540" s="16" t="e">
        <f ca="1" xml:space="preserve"> _xll.EPMOlapMemberO("[RUBRO].[PARENTH1].[5118150001]","","TRAMITES Y LICENCIAS","","000;001")</f>
        <v>#NAME?</v>
      </c>
      <c r="K540" s="17" t="s">
        <v>1007</v>
      </c>
      <c r="L540" s="17" t="s">
        <v>143</v>
      </c>
      <c r="M540" s="17" t="s">
        <v>9</v>
      </c>
      <c r="N540" s="35" t="s">
        <v>227</v>
      </c>
      <c r="O540" s="43" t="s">
        <v>94</v>
      </c>
      <c r="P540" t="str">
        <f t="shared" si="43"/>
        <v>enero</v>
      </c>
      <c r="Q540" s="43" t="s">
        <v>15</v>
      </c>
      <c r="R540" s="51">
        <f t="shared" si="46"/>
        <v>12.1</v>
      </c>
      <c r="S540" s="17" t="s">
        <v>21</v>
      </c>
      <c r="T540" s="17" t="s">
        <v>144</v>
      </c>
      <c r="U540" s="18">
        <v>450000000</v>
      </c>
      <c r="V540" s="18">
        <v>450000000</v>
      </c>
      <c r="W540" s="18" t="s">
        <v>17</v>
      </c>
      <c r="X540" s="15" t="str">
        <f t="shared" si="44"/>
        <v>APROBADAS</v>
      </c>
      <c r="Y540" s="26" t="s">
        <v>1142</v>
      </c>
      <c r="Z540" s="26" t="s">
        <v>17</v>
      </c>
      <c r="AA540" s="26" t="s">
        <v>17</v>
      </c>
      <c r="AB540" s="27" t="s">
        <v>1128</v>
      </c>
      <c r="AC540" s="26" t="s">
        <v>17</v>
      </c>
      <c r="AD540" s="26" t="str">
        <f t="shared" si="45"/>
        <v>Pública clasificada</v>
      </c>
      <c r="AE540" s="26" t="e">
        <f t="shared" ca="1" si="42"/>
        <v>#NAME?</v>
      </c>
    </row>
    <row r="541" spans="8:31" ht="285" x14ac:dyDescent="0.25">
      <c r="H541" s="16" t="e">
        <f ca="1" xml:space="preserve"> _xll.EPMOlapMemberO("[CONTRATO].[PARENTH1].[C77452025]","","C77452025","","000;001")</f>
        <v>#NAME?</v>
      </c>
      <c r="I541" s="16" t="e">
        <f ca="1" xml:space="preserve"> _xll.EPMOlapMemberO("[AREA].[PARENTH1].[10000000025005]","","Gcia. Administración","","000;001")</f>
        <v>#NAME?</v>
      </c>
      <c r="J541" s="16" t="e">
        <f ca="1" xml:space="preserve"> _xll.EPMOlapMemberO("[RUBRO].[PARENTH1].[5118150001]","","TRAMITES Y LICENCIAS","","000;001")</f>
        <v>#NAME?</v>
      </c>
      <c r="K541" s="17" t="s">
        <v>1008</v>
      </c>
      <c r="L541" s="17" t="s">
        <v>143</v>
      </c>
      <c r="M541" s="17" t="s">
        <v>9</v>
      </c>
      <c r="N541" s="35" t="s">
        <v>227</v>
      </c>
      <c r="O541" s="43" t="s">
        <v>94</v>
      </c>
      <c r="P541" t="str">
        <f t="shared" si="43"/>
        <v>enero</v>
      </c>
      <c r="Q541" s="43" t="s">
        <v>15</v>
      </c>
      <c r="R541" s="51">
        <f t="shared" si="46"/>
        <v>12.1</v>
      </c>
      <c r="S541" s="17" t="s">
        <v>21</v>
      </c>
      <c r="T541" s="17" t="s">
        <v>144</v>
      </c>
      <c r="U541" s="18">
        <v>450000000</v>
      </c>
      <c r="V541" s="18">
        <v>450000000</v>
      </c>
      <c r="W541" s="18" t="s">
        <v>17</v>
      </c>
      <c r="X541" s="15" t="str">
        <f t="shared" si="44"/>
        <v>APROBADAS</v>
      </c>
      <c r="Y541" s="26" t="s">
        <v>1142</v>
      </c>
      <c r="Z541" s="26" t="s">
        <v>17</v>
      </c>
      <c r="AA541" s="26" t="s">
        <v>17</v>
      </c>
      <c r="AB541" s="27" t="s">
        <v>1128</v>
      </c>
      <c r="AC541" s="26" t="s">
        <v>17</v>
      </c>
      <c r="AD541" s="26" t="str">
        <f t="shared" si="45"/>
        <v>Pública clasificada</v>
      </c>
      <c r="AE541" s="26" t="e">
        <f t="shared" ca="1" si="42"/>
        <v>#NAME?</v>
      </c>
    </row>
    <row r="542" spans="8:31" ht="285" x14ac:dyDescent="0.25">
      <c r="H542" s="16" t="e">
        <f ca="1" xml:space="preserve"> _xll.EPMOlapMemberO("[CONTRATO].[PARENTH1].[C77462025]","","C77462025","","000;001")</f>
        <v>#NAME?</v>
      </c>
      <c r="I542" s="16" t="e">
        <f ca="1" xml:space="preserve"> _xll.EPMOlapMemberO("[AREA].[PARENTH1].[10000000025005]","","Gcia. Administración","","000;001")</f>
        <v>#NAME?</v>
      </c>
      <c r="J542" s="16" t="e">
        <f ca="1" xml:space="preserve"> _xll.EPMOlapMemberO("[RUBRO].[PARENTH1].[5118150001]","","TRAMITES Y LICENCIAS","","000;001")</f>
        <v>#NAME?</v>
      </c>
      <c r="K542" s="17" t="s">
        <v>1009</v>
      </c>
      <c r="L542" s="17" t="s">
        <v>143</v>
      </c>
      <c r="M542" s="17" t="s">
        <v>9</v>
      </c>
      <c r="N542" s="35" t="s">
        <v>227</v>
      </c>
      <c r="O542" s="43" t="s">
        <v>94</v>
      </c>
      <c r="P542" t="str">
        <f t="shared" si="43"/>
        <v>enero</v>
      </c>
      <c r="Q542" s="43" t="s">
        <v>15</v>
      </c>
      <c r="R542" s="51">
        <f t="shared" si="46"/>
        <v>12.1</v>
      </c>
      <c r="S542" s="17" t="s">
        <v>21</v>
      </c>
      <c r="T542" s="17" t="s">
        <v>144</v>
      </c>
      <c r="U542" s="18">
        <v>400000000</v>
      </c>
      <c r="V542" s="18">
        <v>400000000</v>
      </c>
      <c r="W542" s="18" t="s">
        <v>17</v>
      </c>
      <c r="X542" s="15" t="str">
        <f t="shared" si="44"/>
        <v>APROBADAS</v>
      </c>
      <c r="Y542" s="26" t="s">
        <v>1142</v>
      </c>
      <c r="Z542" s="26" t="s">
        <v>17</v>
      </c>
      <c r="AA542" s="26" t="s">
        <v>17</v>
      </c>
      <c r="AB542" s="27" t="s">
        <v>1128</v>
      </c>
      <c r="AC542" s="26" t="s">
        <v>17</v>
      </c>
      <c r="AD542" s="26" t="str">
        <f t="shared" si="45"/>
        <v>Pública clasificada</v>
      </c>
      <c r="AE542" s="26" t="e">
        <f t="shared" ca="1" si="42"/>
        <v>#NAME?</v>
      </c>
    </row>
    <row r="543" spans="8:31" ht="285" x14ac:dyDescent="0.25">
      <c r="H543" s="16" t="e">
        <f ca="1" xml:space="preserve"> _xll.EPMOlapMemberO("[CONTRATO].[PARENTH1].[C77472025]","","C77472025","","000;001")</f>
        <v>#NAME?</v>
      </c>
      <c r="I543" s="16" t="e">
        <f ca="1" xml:space="preserve"> _xll.EPMOlapMemberO("[AREA].[PARENTH1].[10000000025005]","","Gcia. Administración","","000;001")</f>
        <v>#NAME?</v>
      </c>
      <c r="J543" s="16" t="e">
        <f ca="1" xml:space="preserve"> _xll.EPMOlapMemberO("[RUBRO].[PARENTH1].[5118150001]","","TRAMITES Y LICENCIAS","","000;001")</f>
        <v>#NAME?</v>
      </c>
      <c r="K543" s="17" t="s">
        <v>1010</v>
      </c>
      <c r="L543" s="17" t="s">
        <v>143</v>
      </c>
      <c r="M543" s="17" t="s">
        <v>9</v>
      </c>
      <c r="N543" s="35" t="s">
        <v>227</v>
      </c>
      <c r="O543" s="43" t="s">
        <v>94</v>
      </c>
      <c r="P543" t="str">
        <f t="shared" si="43"/>
        <v>enero</v>
      </c>
      <c r="Q543" s="43" t="s">
        <v>15</v>
      </c>
      <c r="R543" s="51">
        <f t="shared" si="46"/>
        <v>12.1</v>
      </c>
      <c r="S543" s="17" t="s">
        <v>21</v>
      </c>
      <c r="T543" s="17" t="s">
        <v>144</v>
      </c>
      <c r="U543" s="18">
        <v>400000000</v>
      </c>
      <c r="V543" s="18">
        <v>400000000</v>
      </c>
      <c r="W543" s="18" t="s">
        <v>17</v>
      </c>
      <c r="X543" s="15" t="str">
        <f t="shared" si="44"/>
        <v>APROBADAS</v>
      </c>
      <c r="Y543" s="26" t="s">
        <v>1142</v>
      </c>
      <c r="Z543" s="26" t="s">
        <v>17</v>
      </c>
      <c r="AA543" s="26" t="s">
        <v>17</v>
      </c>
      <c r="AB543" s="27" t="s">
        <v>1128</v>
      </c>
      <c r="AC543" s="26" t="s">
        <v>17</v>
      </c>
      <c r="AD543" s="26" t="str">
        <f t="shared" si="45"/>
        <v>Pública clasificada</v>
      </c>
      <c r="AE543" s="26" t="e">
        <f t="shared" ca="1" si="42"/>
        <v>#NAME?</v>
      </c>
    </row>
    <row r="544" spans="8:31" ht="285" x14ac:dyDescent="0.25">
      <c r="H544" s="16" t="e">
        <f ca="1" xml:space="preserve"> _xll.EPMOlapMemberO("[CONTRATO].[PARENTH1].[C77482025]","","C77482025","","000;001")</f>
        <v>#NAME?</v>
      </c>
      <c r="I544" s="16" t="e">
        <f ca="1" xml:space="preserve"> _xll.EPMOlapMemberO("[AREA].[PARENTH1].[10000000025005]","","Gcia. Administración","","000;001")</f>
        <v>#NAME?</v>
      </c>
      <c r="J544" s="16" t="e">
        <f ca="1" xml:space="preserve"> _xll.EPMOlapMemberO("[RUBRO].[PARENTH1].[5118150001]","","TRAMITES Y LICENCIAS","","000;001")</f>
        <v>#NAME?</v>
      </c>
      <c r="K544" s="17" t="s">
        <v>1011</v>
      </c>
      <c r="L544" s="17" t="s">
        <v>143</v>
      </c>
      <c r="M544" s="17" t="s">
        <v>9</v>
      </c>
      <c r="N544" s="35" t="s">
        <v>227</v>
      </c>
      <c r="O544" s="43" t="s">
        <v>94</v>
      </c>
      <c r="P544" t="str">
        <f t="shared" si="43"/>
        <v>enero</v>
      </c>
      <c r="Q544" s="43" t="s">
        <v>15</v>
      </c>
      <c r="R544" s="51">
        <f t="shared" si="46"/>
        <v>12.1</v>
      </c>
      <c r="S544" s="17" t="s">
        <v>21</v>
      </c>
      <c r="T544" s="17" t="s">
        <v>144</v>
      </c>
      <c r="U544" s="18">
        <v>400000000</v>
      </c>
      <c r="V544" s="18">
        <v>400000000</v>
      </c>
      <c r="W544" s="18" t="s">
        <v>17</v>
      </c>
      <c r="X544" s="15" t="str">
        <f t="shared" si="44"/>
        <v>APROBADAS</v>
      </c>
      <c r="Y544" s="26" t="s">
        <v>1142</v>
      </c>
      <c r="Z544" s="26" t="s">
        <v>17</v>
      </c>
      <c r="AA544" s="26" t="s">
        <v>17</v>
      </c>
      <c r="AB544" s="27" t="s">
        <v>1128</v>
      </c>
      <c r="AC544" s="26" t="s">
        <v>17</v>
      </c>
      <c r="AD544" s="26" t="str">
        <f t="shared" si="45"/>
        <v>Pública clasificada</v>
      </c>
      <c r="AE544" s="26" t="e">
        <f t="shared" ca="1" si="42"/>
        <v>#NAME?</v>
      </c>
    </row>
    <row r="545" spans="8:31" ht="285" x14ac:dyDescent="0.25">
      <c r="H545" s="16" t="e">
        <f ca="1" xml:space="preserve"> _xll.EPMOlapMemberO("[CONTRATO].[PARENTH1].[C77492025]","","C77492025","","000;001")</f>
        <v>#NAME?</v>
      </c>
      <c r="I545" s="16" t="e">
        <f ca="1" xml:space="preserve"> _xll.EPMOlapMemberO("[AREA].[PARENTH1].[10000000025005]","","Gcia. Administración","","000;001")</f>
        <v>#NAME?</v>
      </c>
      <c r="J545" s="16" t="e">
        <f ca="1" xml:space="preserve"> _xll.EPMOlapMemberO("[RUBRO].[PARENTH1].[5118150001]","","TRAMITES Y LICENCIAS","","000;001")</f>
        <v>#NAME?</v>
      </c>
      <c r="K545" s="17" t="s">
        <v>1012</v>
      </c>
      <c r="L545" s="17" t="s">
        <v>143</v>
      </c>
      <c r="M545" s="17" t="s">
        <v>9</v>
      </c>
      <c r="N545" s="35" t="s">
        <v>227</v>
      </c>
      <c r="O545" s="43" t="s">
        <v>94</v>
      </c>
      <c r="P545" t="str">
        <f t="shared" si="43"/>
        <v>enero</v>
      </c>
      <c r="Q545" s="43" t="s">
        <v>15</v>
      </c>
      <c r="R545" s="51">
        <f t="shared" si="46"/>
        <v>12.1</v>
      </c>
      <c r="S545" s="17" t="s">
        <v>21</v>
      </c>
      <c r="T545" s="17" t="s">
        <v>144</v>
      </c>
      <c r="U545" s="18">
        <v>400000000</v>
      </c>
      <c r="V545" s="18">
        <v>400000000</v>
      </c>
      <c r="W545" s="18" t="s">
        <v>17</v>
      </c>
      <c r="X545" s="15" t="str">
        <f t="shared" si="44"/>
        <v>APROBADAS</v>
      </c>
      <c r="Y545" s="26" t="s">
        <v>1142</v>
      </c>
      <c r="Z545" s="26" t="s">
        <v>17</v>
      </c>
      <c r="AA545" s="26" t="s">
        <v>17</v>
      </c>
      <c r="AB545" s="27" t="s">
        <v>1128</v>
      </c>
      <c r="AC545" s="26" t="s">
        <v>17</v>
      </c>
      <c r="AD545" s="26" t="str">
        <f t="shared" si="45"/>
        <v>Pública clasificada</v>
      </c>
      <c r="AE545" s="26" t="e">
        <f t="shared" ca="1" si="42"/>
        <v>#NAME?</v>
      </c>
    </row>
    <row r="546" spans="8:31" ht="285" x14ac:dyDescent="0.25">
      <c r="H546" s="16" t="e">
        <f ca="1" xml:space="preserve"> _xll.EPMOlapMemberO("[CONTRATO].[PARENTH1].[C77502025]","","C77502025","","000;001")</f>
        <v>#NAME?</v>
      </c>
      <c r="I546" s="16" t="e">
        <f ca="1" xml:space="preserve"> _xll.EPMOlapMemberO("[AREA].[PARENTH1].[10000000025005]","","Gcia. Administración","","000;001")</f>
        <v>#NAME?</v>
      </c>
      <c r="J546" s="16" t="e">
        <f ca="1" xml:space="preserve"> _xll.EPMOlapMemberO("[RUBRO].[PARENTH1].[5118150001]","","TRAMITES Y LICENCIAS","","000;001")</f>
        <v>#NAME?</v>
      </c>
      <c r="K546" s="17" t="s">
        <v>1013</v>
      </c>
      <c r="L546" s="17" t="s">
        <v>143</v>
      </c>
      <c r="M546" s="17" t="s">
        <v>9</v>
      </c>
      <c r="N546" s="35" t="s">
        <v>227</v>
      </c>
      <c r="O546" s="43" t="s">
        <v>94</v>
      </c>
      <c r="P546" t="str">
        <f t="shared" si="43"/>
        <v>enero</v>
      </c>
      <c r="Q546" s="43" t="s">
        <v>15</v>
      </c>
      <c r="R546" s="51">
        <f t="shared" si="46"/>
        <v>12.1</v>
      </c>
      <c r="S546" s="17" t="s">
        <v>21</v>
      </c>
      <c r="T546" s="17" t="s">
        <v>144</v>
      </c>
      <c r="U546" s="18">
        <v>380000000</v>
      </c>
      <c r="V546" s="18">
        <v>380000000</v>
      </c>
      <c r="W546" s="18" t="s">
        <v>17</v>
      </c>
      <c r="X546" s="15" t="str">
        <f t="shared" si="44"/>
        <v>APROBADAS</v>
      </c>
      <c r="Y546" s="26" t="s">
        <v>1142</v>
      </c>
      <c r="Z546" s="26" t="s">
        <v>17</v>
      </c>
      <c r="AA546" s="26" t="s">
        <v>17</v>
      </c>
      <c r="AB546" s="27" t="s">
        <v>1128</v>
      </c>
      <c r="AC546" s="26" t="s">
        <v>17</v>
      </c>
      <c r="AD546" s="26" t="str">
        <f t="shared" si="45"/>
        <v>Pública clasificada</v>
      </c>
      <c r="AE546" s="26" t="e">
        <f t="shared" ca="1" si="42"/>
        <v>#NAME?</v>
      </c>
    </row>
    <row r="547" spans="8:31" ht="285" x14ac:dyDescent="0.25">
      <c r="H547" s="16" t="e">
        <f ca="1" xml:space="preserve"> _xll.EPMOlapMemberO("[CONTRATO].[PARENTH1].[C77512025]","","C77512025","","000;001")</f>
        <v>#NAME?</v>
      </c>
      <c r="I547" s="16" t="e">
        <f ca="1" xml:space="preserve"> _xll.EPMOlapMemberO("[AREA].[PARENTH1].[10000000025005]","","Gcia. Administración","","000;001")</f>
        <v>#NAME?</v>
      </c>
      <c r="J547" s="16" t="e">
        <f ca="1" xml:space="preserve"> _xll.EPMOlapMemberO("[RUBRO].[PARENTH1].[5118150001]","","TRAMITES Y LICENCIAS","","000;001")</f>
        <v>#NAME?</v>
      </c>
      <c r="K547" s="17" t="s">
        <v>1014</v>
      </c>
      <c r="L547" s="17" t="s">
        <v>143</v>
      </c>
      <c r="M547" s="17" t="s">
        <v>9</v>
      </c>
      <c r="N547" s="35" t="s">
        <v>227</v>
      </c>
      <c r="O547" s="43" t="s">
        <v>94</v>
      </c>
      <c r="P547" t="str">
        <f t="shared" si="43"/>
        <v>enero</v>
      </c>
      <c r="Q547" s="43" t="s">
        <v>15</v>
      </c>
      <c r="R547" s="51">
        <f t="shared" si="46"/>
        <v>12.1</v>
      </c>
      <c r="S547" s="17" t="s">
        <v>21</v>
      </c>
      <c r="T547" s="17" t="s">
        <v>144</v>
      </c>
      <c r="U547" s="18">
        <v>350000000</v>
      </c>
      <c r="V547" s="18">
        <v>350000000</v>
      </c>
      <c r="W547" s="18" t="s">
        <v>17</v>
      </c>
      <c r="X547" s="15" t="str">
        <f t="shared" si="44"/>
        <v>APROBADAS</v>
      </c>
      <c r="Y547" s="26" t="s">
        <v>1142</v>
      </c>
      <c r="Z547" s="26" t="s">
        <v>17</v>
      </c>
      <c r="AA547" s="26" t="s">
        <v>17</v>
      </c>
      <c r="AB547" s="27" t="s">
        <v>1128</v>
      </c>
      <c r="AC547" s="26" t="s">
        <v>17</v>
      </c>
      <c r="AD547" s="26" t="str">
        <f t="shared" si="45"/>
        <v>Pública clasificada</v>
      </c>
      <c r="AE547" s="26" t="e">
        <f t="shared" ca="1" si="42"/>
        <v>#NAME?</v>
      </c>
    </row>
    <row r="548" spans="8:31" ht="285" x14ac:dyDescent="0.25">
      <c r="H548" s="16" t="e">
        <f ca="1" xml:space="preserve"> _xll.EPMOlapMemberO("[CONTRATO].[PARENTH1].[C77522025]","","C77522025","","000;001")</f>
        <v>#NAME?</v>
      </c>
      <c r="I548" s="16" t="e">
        <f ca="1" xml:space="preserve"> _xll.EPMOlapMemberO("[AREA].[PARENTH1].[10000000025005]","","Gcia. Administración","","000;001")</f>
        <v>#NAME?</v>
      </c>
      <c r="J548" s="16" t="e">
        <f ca="1" xml:space="preserve"> _xll.EPMOlapMemberO("[RUBRO].[PARENTH1].[5118150001]","","TRAMITES Y LICENCIAS","","000;001")</f>
        <v>#NAME?</v>
      </c>
      <c r="K548" s="17" t="s">
        <v>1015</v>
      </c>
      <c r="L548" s="17" t="s">
        <v>143</v>
      </c>
      <c r="M548" s="17" t="s">
        <v>9</v>
      </c>
      <c r="N548" s="35" t="s">
        <v>227</v>
      </c>
      <c r="O548" s="43" t="s">
        <v>94</v>
      </c>
      <c r="P548" t="str">
        <f t="shared" si="43"/>
        <v>enero</v>
      </c>
      <c r="Q548" s="43" t="s">
        <v>15</v>
      </c>
      <c r="R548" s="51">
        <f t="shared" si="46"/>
        <v>12.1</v>
      </c>
      <c r="S548" s="17" t="s">
        <v>21</v>
      </c>
      <c r="T548" s="17" t="s">
        <v>144</v>
      </c>
      <c r="U548" s="18">
        <v>350000000</v>
      </c>
      <c r="V548" s="18">
        <v>350000000</v>
      </c>
      <c r="W548" s="18" t="s">
        <v>17</v>
      </c>
      <c r="X548" s="15" t="str">
        <f t="shared" si="44"/>
        <v>APROBADAS</v>
      </c>
      <c r="Y548" s="26" t="s">
        <v>1142</v>
      </c>
      <c r="Z548" s="26" t="s">
        <v>17</v>
      </c>
      <c r="AA548" s="26" t="s">
        <v>17</v>
      </c>
      <c r="AB548" s="27" t="s">
        <v>1128</v>
      </c>
      <c r="AC548" s="26" t="s">
        <v>17</v>
      </c>
      <c r="AD548" s="26" t="str">
        <f t="shared" si="45"/>
        <v>Pública clasificada</v>
      </c>
      <c r="AE548" s="26" t="e">
        <f t="shared" ca="1" si="42"/>
        <v>#NAME?</v>
      </c>
    </row>
    <row r="549" spans="8:31" ht="285" x14ac:dyDescent="0.25">
      <c r="H549" s="16" t="e">
        <f ca="1" xml:space="preserve"> _xll.EPMOlapMemberO("[CONTRATO].[PARENTH1].[C77532025]","","C77532025","","000;001")</f>
        <v>#NAME?</v>
      </c>
      <c r="I549" s="16" t="e">
        <f ca="1" xml:space="preserve"> _xll.EPMOlapMemberO("[AREA].[PARENTH1].[10000000025005]","","Gcia. Administración","","000;001")</f>
        <v>#NAME?</v>
      </c>
      <c r="J549" s="16" t="e">
        <f ca="1" xml:space="preserve"> _xll.EPMOlapMemberO("[RUBRO].[PARENTH1].[5118150001]","","TRAMITES Y LICENCIAS","","000;001")</f>
        <v>#NAME?</v>
      </c>
      <c r="K549" s="17" t="s">
        <v>1016</v>
      </c>
      <c r="L549" s="17" t="s">
        <v>143</v>
      </c>
      <c r="M549" s="17" t="s">
        <v>9</v>
      </c>
      <c r="N549" s="35" t="s">
        <v>227</v>
      </c>
      <c r="O549" s="43" t="s">
        <v>94</v>
      </c>
      <c r="P549" t="str">
        <f t="shared" si="43"/>
        <v>enero</v>
      </c>
      <c r="Q549" s="43" t="s">
        <v>15</v>
      </c>
      <c r="R549" s="51">
        <f t="shared" si="46"/>
        <v>12.1</v>
      </c>
      <c r="S549" s="17" t="s">
        <v>21</v>
      </c>
      <c r="T549" s="17" t="s">
        <v>144</v>
      </c>
      <c r="U549" s="18">
        <v>300000000</v>
      </c>
      <c r="V549" s="18">
        <v>300000000</v>
      </c>
      <c r="W549" s="18" t="s">
        <v>17</v>
      </c>
      <c r="X549" s="15" t="str">
        <f t="shared" si="44"/>
        <v>APROBADAS</v>
      </c>
      <c r="Y549" s="26" t="s">
        <v>1142</v>
      </c>
      <c r="Z549" s="26" t="s">
        <v>17</v>
      </c>
      <c r="AA549" s="26" t="s">
        <v>17</v>
      </c>
      <c r="AB549" s="27" t="s">
        <v>1128</v>
      </c>
      <c r="AC549" s="26" t="s">
        <v>17</v>
      </c>
      <c r="AD549" s="26" t="str">
        <f t="shared" si="45"/>
        <v>Pública clasificada</v>
      </c>
      <c r="AE549" s="26" t="e">
        <f t="shared" ca="1" si="42"/>
        <v>#NAME?</v>
      </c>
    </row>
    <row r="550" spans="8:31" ht="285" x14ac:dyDescent="0.25">
      <c r="H550" s="16" t="e">
        <f ca="1" xml:space="preserve"> _xll.EPMOlapMemberO("[CONTRATO].[PARENTH1].[C77542025]","","C77542025","","000;001")</f>
        <v>#NAME?</v>
      </c>
      <c r="I550" s="16" t="e">
        <f ca="1" xml:space="preserve"> _xll.EPMOlapMemberO("[AREA].[PARENTH1].[10000000025005]","","Gcia. Administración","","000;001")</f>
        <v>#NAME?</v>
      </c>
      <c r="J550" s="16" t="e">
        <f ca="1" xml:space="preserve"> _xll.EPMOlapMemberO("[RUBRO].[PARENTH1].[5118150001]","","TRAMITES Y LICENCIAS","","000;001")</f>
        <v>#NAME?</v>
      </c>
      <c r="K550" s="17" t="s">
        <v>1017</v>
      </c>
      <c r="L550" s="17" t="s">
        <v>143</v>
      </c>
      <c r="M550" s="17" t="s">
        <v>9</v>
      </c>
      <c r="N550" s="35" t="s">
        <v>227</v>
      </c>
      <c r="O550" s="43" t="s">
        <v>94</v>
      </c>
      <c r="P550" t="str">
        <f t="shared" si="43"/>
        <v>enero</v>
      </c>
      <c r="Q550" s="43" t="s">
        <v>15</v>
      </c>
      <c r="R550" s="51">
        <f t="shared" si="46"/>
        <v>12.1</v>
      </c>
      <c r="S550" s="17" t="s">
        <v>21</v>
      </c>
      <c r="T550" s="17" t="s">
        <v>144</v>
      </c>
      <c r="U550" s="18">
        <v>300000000</v>
      </c>
      <c r="V550" s="18">
        <v>300000000</v>
      </c>
      <c r="W550" s="18" t="s">
        <v>17</v>
      </c>
      <c r="X550" s="15" t="str">
        <f t="shared" si="44"/>
        <v>APROBADAS</v>
      </c>
      <c r="Y550" s="26" t="s">
        <v>1142</v>
      </c>
      <c r="Z550" s="26" t="s">
        <v>17</v>
      </c>
      <c r="AA550" s="26" t="s">
        <v>17</v>
      </c>
      <c r="AB550" s="27" t="s">
        <v>1128</v>
      </c>
      <c r="AC550" s="26" t="s">
        <v>17</v>
      </c>
      <c r="AD550" s="26" t="str">
        <f t="shared" si="45"/>
        <v>Pública clasificada</v>
      </c>
      <c r="AE550" s="26" t="e">
        <f t="shared" ca="1" si="42"/>
        <v>#NAME?</v>
      </c>
    </row>
    <row r="551" spans="8:31" ht="285" x14ac:dyDescent="0.25">
      <c r="H551" s="16" t="e">
        <f ca="1" xml:space="preserve"> _xll.EPMOlapMemberO("[CONTRATO].[PARENTH1].[C77552025]","","C77552025","","000;001")</f>
        <v>#NAME?</v>
      </c>
      <c r="I551" s="16" t="e">
        <f ca="1" xml:space="preserve"> _xll.EPMOlapMemberO("[AREA].[PARENTH1].[10000000025005]","","Gcia. Administración","","000;001")</f>
        <v>#NAME?</v>
      </c>
      <c r="J551" s="16" t="e">
        <f ca="1" xml:space="preserve"> _xll.EPMOlapMemberO("[RUBRO].[PARENTH1].[5118150001]","","TRAMITES Y LICENCIAS","","000;001")</f>
        <v>#NAME?</v>
      </c>
      <c r="K551" s="17" t="s">
        <v>1018</v>
      </c>
      <c r="L551" s="17" t="s">
        <v>143</v>
      </c>
      <c r="M551" s="17" t="s">
        <v>9</v>
      </c>
      <c r="N551" s="35" t="s">
        <v>227</v>
      </c>
      <c r="O551" s="43" t="s">
        <v>94</v>
      </c>
      <c r="P551" t="str">
        <f t="shared" si="43"/>
        <v>enero</v>
      </c>
      <c r="Q551" s="43" t="s">
        <v>15</v>
      </c>
      <c r="R551" s="51">
        <f t="shared" si="46"/>
        <v>12.1</v>
      </c>
      <c r="S551" s="17" t="s">
        <v>21</v>
      </c>
      <c r="T551" s="17" t="s">
        <v>144</v>
      </c>
      <c r="U551" s="18">
        <v>200000000</v>
      </c>
      <c r="V551" s="18">
        <v>200000000</v>
      </c>
      <c r="W551" s="18" t="s">
        <v>17</v>
      </c>
      <c r="X551" s="15" t="str">
        <f t="shared" si="44"/>
        <v>APROBADAS</v>
      </c>
      <c r="Y551" s="26" t="s">
        <v>1142</v>
      </c>
      <c r="Z551" s="26" t="s">
        <v>17</v>
      </c>
      <c r="AA551" s="26" t="s">
        <v>17</v>
      </c>
      <c r="AB551" s="27" t="s">
        <v>1128</v>
      </c>
      <c r="AC551" s="26" t="s">
        <v>17</v>
      </c>
      <c r="AD551" s="26" t="str">
        <f t="shared" si="45"/>
        <v>Pública clasificada</v>
      </c>
      <c r="AE551" s="26" t="e">
        <f t="shared" ca="1" si="42"/>
        <v>#NAME?</v>
      </c>
    </row>
    <row r="552" spans="8:31" ht="285" x14ac:dyDescent="0.25">
      <c r="H552" s="16" t="e">
        <f ca="1" xml:space="preserve"> _xll.EPMOlapMemberO("[CONTRATO].[PARENTH1].[C77562025]","","C77562025","","000;001")</f>
        <v>#NAME?</v>
      </c>
      <c r="I552" s="16" t="e">
        <f ca="1" xml:space="preserve"> _xll.EPMOlapMemberO("[AREA].[PARENTH1].[10000000025005]","","Gcia. Administración","","000;001")</f>
        <v>#NAME?</v>
      </c>
      <c r="J552" s="16" t="e">
        <f ca="1" xml:space="preserve"> _xll.EPMOlapMemberO("[RUBRO].[PARENTH1].[5118150001]","","TRAMITES Y LICENCIAS","","000;001")</f>
        <v>#NAME?</v>
      </c>
      <c r="K552" s="17" t="s">
        <v>1019</v>
      </c>
      <c r="L552" s="17" t="s">
        <v>143</v>
      </c>
      <c r="M552" s="17" t="s">
        <v>9</v>
      </c>
      <c r="N552" s="35" t="s">
        <v>227</v>
      </c>
      <c r="O552" s="43" t="s">
        <v>94</v>
      </c>
      <c r="P552" t="str">
        <f t="shared" si="43"/>
        <v>enero</v>
      </c>
      <c r="Q552" s="43" t="s">
        <v>15</v>
      </c>
      <c r="R552" s="51">
        <f t="shared" si="46"/>
        <v>12.1</v>
      </c>
      <c r="S552" s="17" t="s">
        <v>21</v>
      </c>
      <c r="T552" s="17" t="s">
        <v>144</v>
      </c>
      <c r="U552" s="18">
        <v>200000000</v>
      </c>
      <c r="V552" s="18">
        <v>200000000</v>
      </c>
      <c r="W552" s="18" t="s">
        <v>17</v>
      </c>
      <c r="X552" s="15" t="str">
        <f t="shared" si="44"/>
        <v>APROBADAS</v>
      </c>
      <c r="Y552" s="26" t="s">
        <v>1142</v>
      </c>
      <c r="Z552" s="26" t="s">
        <v>17</v>
      </c>
      <c r="AA552" s="26" t="s">
        <v>17</v>
      </c>
      <c r="AB552" s="27" t="s">
        <v>1128</v>
      </c>
      <c r="AC552" s="26" t="s">
        <v>17</v>
      </c>
      <c r="AD552" s="26" t="str">
        <f t="shared" si="45"/>
        <v>Pública clasificada</v>
      </c>
      <c r="AE552" s="26" t="e">
        <f t="shared" ca="1" si="42"/>
        <v>#NAME?</v>
      </c>
    </row>
    <row r="553" spans="8:31" ht="285" x14ac:dyDescent="0.25">
      <c r="H553" s="16" t="e">
        <f ca="1" xml:space="preserve"> _xll.EPMOlapMemberO("[CONTRATO].[PARENTH1].[C77572025]","","C77572025","","000;001")</f>
        <v>#NAME?</v>
      </c>
      <c r="I553" s="16" t="e">
        <f ca="1" xml:space="preserve"> _xll.EPMOlapMemberO("[AREA].[PARENTH1].[10000000025005]","","Gcia. Administración","","000;001")</f>
        <v>#NAME?</v>
      </c>
      <c r="J553" s="16" t="e">
        <f ca="1" xml:space="preserve"> _xll.EPMOlapMemberO("[RUBRO].[PARENTH1].[5118150001]","","TRAMITES Y LICENCIAS","","000;001")</f>
        <v>#NAME?</v>
      </c>
      <c r="K553" s="17" t="s">
        <v>1020</v>
      </c>
      <c r="L553" s="17" t="s">
        <v>143</v>
      </c>
      <c r="M553" s="17" t="s">
        <v>9</v>
      </c>
      <c r="N553" s="35" t="s">
        <v>227</v>
      </c>
      <c r="O553" s="43" t="s">
        <v>94</v>
      </c>
      <c r="P553" t="str">
        <f t="shared" si="43"/>
        <v>enero</v>
      </c>
      <c r="Q553" s="43" t="s">
        <v>15</v>
      </c>
      <c r="R553" s="51">
        <f t="shared" si="46"/>
        <v>12.1</v>
      </c>
      <c r="S553" s="17" t="s">
        <v>21</v>
      </c>
      <c r="T553" s="17" t="s">
        <v>144</v>
      </c>
      <c r="U553" s="18">
        <v>200000000</v>
      </c>
      <c r="V553" s="18">
        <v>200000000</v>
      </c>
      <c r="W553" s="18" t="s">
        <v>17</v>
      </c>
      <c r="X553" s="15" t="str">
        <f t="shared" si="44"/>
        <v>APROBADAS</v>
      </c>
      <c r="Y553" s="26" t="s">
        <v>1142</v>
      </c>
      <c r="Z553" s="26" t="s">
        <v>17</v>
      </c>
      <c r="AA553" s="26" t="s">
        <v>17</v>
      </c>
      <c r="AB553" s="27" t="s">
        <v>1128</v>
      </c>
      <c r="AC553" s="26" t="s">
        <v>17</v>
      </c>
      <c r="AD553" s="26" t="str">
        <f t="shared" si="45"/>
        <v>Pública clasificada</v>
      </c>
      <c r="AE553" s="26" t="e">
        <f t="shared" ca="1" si="42"/>
        <v>#NAME?</v>
      </c>
    </row>
    <row r="554" spans="8:31" ht="285" x14ac:dyDescent="0.25">
      <c r="H554" s="16" t="e">
        <f ca="1" xml:space="preserve"> _xll.EPMOlapMemberO("[CONTRATO].[PARENTH1].[C77582025]","","C77582025","","000;001")</f>
        <v>#NAME?</v>
      </c>
      <c r="I554" s="16" t="e">
        <f ca="1" xml:space="preserve"> _xll.EPMOlapMemberO("[AREA].[PARENTH1].[10000000025005]","","Gcia. Administración","","000;001")</f>
        <v>#NAME?</v>
      </c>
      <c r="J554" s="16" t="e">
        <f ca="1" xml:space="preserve"> _xll.EPMOlapMemberO("[RUBRO].[PARENTH1].[5118150001]","","TRAMITES Y LICENCIAS","","000;001")</f>
        <v>#NAME?</v>
      </c>
      <c r="K554" s="17" t="s">
        <v>1021</v>
      </c>
      <c r="L554" s="17" t="s">
        <v>143</v>
      </c>
      <c r="M554" s="17" t="s">
        <v>9</v>
      </c>
      <c r="N554" s="35" t="s">
        <v>227</v>
      </c>
      <c r="O554" s="43" t="s">
        <v>94</v>
      </c>
      <c r="P554" t="str">
        <f t="shared" si="43"/>
        <v>enero</v>
      </c>
      <c r="Q554" s="43" t="s">
        <v>15</v>
      </c>
      <c r="R554" s="51">
        <f t="shared" si="46"/>
        <v>12.1</v>
      </c>
      <c r="S554" s="17" t="s">
        <v>21</v>
      </c>
      <c r="T554" s="17" t="s">
        <v>144</v>
      </c>
      <c r="U554" s="18">
        <v>200000000</v>
      </c>
      <c r="V554" s="18">
        <v>200000000</v>
      </c>
      <c r="W554" s="18" t="s">
        <v>17</v>
      </c>
      <c r="X554" s="15" t="str">
        <f t="shared" si="44"/>
        <v>APROBADAS</v>
      </c>
      <c r="Y554" s="26" t="s">
        <v>1142</v>
      </c>
      <c r="Z554" s="26" t="s">
        <v>17</v>
      </c>
      <c r="AA554" s="26" t="s">
        <v>17</v>
      </c>
      <c r="AB554" s="27" t="s">
        <v>1128</v>
      </c>
      <c r="AC554" s="26" t="s">
        <v>17</v>
      </c>
      <c r="AD554" s="26" t="str">
        <f t="shared" si="45"/>
        <v>Pública clasificada</v>
      </c>
      <c r="AE554" s="26" t="e">
        <f t="shared" ca="1" si="42"/>
        <v>#NAME?</v>
      </c>
    </row>
    <row r="555" spans="8:31" ht="285" x14ac:dyDescent="0.25">
      <c r="H555" s="16" t="e">
        <f ca="1" xml:space="preserve"> _xll.EPMOlapMemberO("[CONTRATO].[PARENTH1].[C77592025]","","C77592025","","000;001")</f>
        <v>#NAME?</v>
      </c>
      <c r="I555" s="16" t="e">
        <f ca="1" xml:space="preserve"> _xll.EPMOlapMemberO("[AREA].[PARENTH1].[10000000025005]","","Gcia. Administración","","000;001")</f>
        <v>#NAME?</v>
      </c>
      <c r="J555" s="16" t="e">
        <f ca="1" xml:space="preserve"> _xll.EPMOlapMemberO("[RUBRO].[PARENTH1].[5118150001]","","TRAMITES Y LICENCIAS","","000;001")</f>
        <v>#NAME?</v>
      </c>
      <c r="K555" s="17" t="s">
        <v>1022</v>
      </c>
      <c r="L555" s="17" t="s">
        <v>143</v>
      </c>
      <c r="M555" s="17" t="s">
        <v>9</v>
      </c>
      <c r="N555" s="35" t="s">
        <v>227</v>
      </c>
      <c r="O555" s="43" t="s">
        <v>94</v>
      </c>
      <c r="P555" t="str">
        <f t="shared" si="43"/>
        <v>enero</v>
      </c>
      <c r="Q555" s="43" t="s">
        <v>15</v>
      </c>
      <c r="R555" s="51">
        <f t="shared" si="46"/>
        <v>12.1</v>
      </c>
      <c r="S555" s="17" t="s">
        <v>21</v>
      </c>
      <c r="T555" s="17" t="s">
        <v>144</v>
      </c>
      <c r="U555" s="18">
        <v>200000000</v>
      </c>
      <c r="V555" s="18">
        <v>200000000</v>
      </c>
      <c r="W555" s="18" t="s">
        <v>17</v>
      </c>
      <c r="X555" s="15" t="str">
        <f t="shared" si="44"/>
        <v>APROBADAS</v>
      </c>
      <c r="Y555" s="26" t="s">
        <v>1142</v>
      </c>
      <c r="Z555" s="26" t="s">
        <v>17</v>
      </c>
      <c r="AA555" s="26" t="s">
        <v>17</v>
      </c>
      <c r="AB555" s="27" t="s">
        <v>1128</v>
      </c>
      <c r="AC555" s="26" t="s">
        <v>17</v>
      </c>
      <c r="AD555" s="26" t="str">
        <f t="shared" si="45"/>
        <v>Pública clasificada</v>
      </c>
      <c r="AE555" s="26" t="e">
        <f t="shared" ca="1" si="42"/>
        <v>#NAME?</v>
      </c>
    </row>
    <row r="556" spans="8:31" ht="285" x14ac:dyDescent="0.25">
      <c r="H556" s="16" t="e">
        <f ca="1" xml:space="preserve"> _xll.EPMOlapMemberO("[CONTRATO].[PARENTH1].[C77602025]","","C77602025","","000;001")</f>
        <v>#NAME?</v>
      </c>
      <c r="I556" s="16" t="e">
        <f ca="1" xml:space="preserve"> _xll.EPMOlapMemberO("[AREA].[PARENTH1].[10000000025005]","","Gcia. Administración","","000;001")</f>
        <v>#NAME?</v>
      </c>
      <c r="J556" s="16" t="e">
        <f ca="1" xml:space="preserve"> _xll.EPMOlapMemberO("[RUBRO].[PARENTH1].[5118150001]","","TRAMITES Y LICENCIAS","","000;001")</f>
        <v>#NAME?</v>
      </c>
      <c r="K556" s="17" t="s">
        <v>1023</v>
      </c>
      <c r="L556" s="17" t="s">
        <v>143</v>
      </c>
      <c r="M556" s="17" t="s">
        <v>9</v>
      </c>
      <c r="N556" s="35" t="s">
        <v>227</v>
      </c>
      <c r="O556" s="43" t="s">
        <v>94</v>
      </c>
      <c r="P556" t="str">
        <f t="shared" si="43"/>
        <v>enero</v>
      </c>
      <c r="Q556" s="43" t="s">
        <v>15</v>
      </c>
      <c r="R556" s="51">
        <f t="shared" si="46"/>
        <v>12.1</v>
      </c>
      <c r="S556" s="17" t="s">
        <v>21</v>
      </c>
      <c r="T556" s="17" t="s">
        <v>144</v>
      </c>
      <c r="U556" s="18">
        <v>200000000</v>
      </c>
      <c r="V556" s="18">
        <v>200000000</v>
      </c>
      <c r="W556" s="18" t="s">
        <v>17</v>
      </c>
      <c r="X556" s="15" t="str">
        <f t="shared" si="44"/>
        <v>APROBADAS</v>
      </c>
      <c r="Y556" s="26" t="s">
        <v>1142</v>
      </c>
      <c r="Z556" s="26" t="s">
        <v>17</v>
      </c>
      <c r="AA556" s="26" t="s">
        <v>17</v>
      </c>
      <c r="AB556" s="27" t="s">
        <v>1128</v>
      </c>
      <c r="AC556" s="26" t="s">
        <v>17</v>
      </c>
      <c r="AD556" s="26" t="str">
        <f t="shared" si="45"/>
        <v>Pública clasificada</v>
      </c>
      <c r="AE556" s="26" t="e">
        <f t="shared" ca="1" si="42"/>
        <v>#NAME?</v>
      </c>
    </row>
    <row r="557" spans="8:31" ht="285" x14ac:dyDescent="0.25">
      <c r="H557" s="16" t="e">
        <f ca="1" xml:space="preserve"> _xll.EPMOlapMemberO("[CONTRATO].[PARENTH1].[C77612025]","","C77612025","","000;001")</f>
        <v>#NAME?</v>
      </c>
      <c r="I557" s="16" t="e">
        <f ca="1" xml:space="preserve"> _xll.EPMOlapMemberO("[AREA].[PARENTH1].[10000000025005]","","Gcia. Administración","","000;001")</f>
        <v>#NAME?</v>
      </c>
      <c r="J557" s="16" t="e">
        <f ca="1" xml:space="preserve"> _xll.EPMOlapMemberO("[RUBRO].[PARENTH1].[5118150001]","","TRAMITES Y LICENCIAS","","000;001")</f>
        <v>#NAME?</v>
      </c>
      <c r="K557" s="17" t="s">
        <v>1024</v>
      </c>
      <c r="L557" s="17" t="s">
        <v>143</v>
      </c>
      <c r="M557" s="17" t="s">
        <v>9</v>
      </c>
      <c r="N557" s="35" t="s">
        <v>227</v>
      </c>
      <c r="O557" s="43" t="s">
        <v>94</v>
      </c>
      <c r="P557" t="str">
        <f t="shared" si="43"/>
        <v>enero</v>
      </c>
      <c r="Q557" s="43" t="s">
        <v>15</v>
      </c>
      <c r="R557" s="51">
        <f t="shared" si="46"/>
        <v>12.1</v>
      </c>
      <c r="S557" s="17" t="s">
        <v>21</v>
      </c>
      <c r="T557" s="17" t="s">
        <v>144</v>
      </c>
      <c r="U557" s="18">
        <v>200000000</v>
      </c>
      <c r="V557" s="18">
        <v>200000000</v>
      </c>
      <c r="W557" s="18" t="s">
        <v>17</v>
      </c>
      <c r="X557" s="15" t="str">
        <f t="shared" si="44"/>
        <v>APROBADAS</v>
      </c>
      <c r="Y557" s="26" t="s">
        <v>1142</v>
      </c>
      <c r="Z557" s="26" t="s">
        <v>17</v>
      </c>
      <c r="AA557" s="26" t="s">
        <v>17</v>
      </c>
      <c r="AB557" s="27" t="s">
        <v>1128</v>
      </c>
      <c r="AC557" s="26" t="s">
        <v>17</v>
      </c>
      <c r="AD557" s="26" t="str">
        <f t="shared" si="45"/>
        <v>Pública clasificada</v>
      </c>
      <c r="AE557" s="26" t="e">
        <f t="shared" ca="1" si="42"/>
        <v>#NAME?</v>
      </c>
    </row>
    <row r="558" spans="8:31" ht="285" x14ac:dyDescent="0.25">
      <c r="H558" s="16" t="e">
        <f ca="1" xml:space="preserve"> _xll.EPMOlapMemberO("[CONTRATO].[PARENTH1].[C77622025]","","C77622025","","000;001")</f>
        <v>#NAME?</v>
      </c>
      <c r="I558" s="16" t="e">
        <f ca="1" xml:space="preserve"> _xll.EPMOlapMemberO("[AREA].[PARENTH1].[10000000025005]","","Gcia. Administración","","000;001")</f>
        <v>#NAME?</v>
      </c>
      <c r="J558" s="16" t="e">
        <f ca="1" xml:space="preserve"> _xll.EPMOlapMemberO("[RUBRO].[PARENTH1].[5118150001]","","TRAMITES Y LICENCIAS","","000;001")</f>
        <v>#NAME?</v>
      </c>
      <c r="K558" s="17" t="s">
        <v>1025</v>
      </c>
      <c r="L558" s="17" t="s">
        <v>143</v>
      </c>
      <c r="M558" s="17" t="s">
        <v>9</v>
      </c>
      <c r="N558" s="35" t="s">
        <v>227</v>
      </c>
      <c r="O558" s="43" t="s">
        <v>94</v>
      </c>
      <c r="P558" t="str">
        <f t="shared" si="43"/>
        <v>enero</v>
      </c>
      <c r="Q558" s="43" t="s">
        <v>15</v>
      </c>
      <c r="R558" s="51">
        <f t="shared" si="46"/>
        <v>12.1</v>
      </c>
      <c r="S558" s="17" t="s">
        <v>21</v>
      </c>
      <c r="T558" s="17" t="s">
        <v>144</v>
      </c>
      <c r="U558" s="18">
        <v>200000000</v>
      </c>
      <c r="V558" s="18">
        <v>200000000</v>
      </c>
      <c r="W558" s="18" t="s">
        <v>17</v>
      </c>
      <c r="X558" s="15" t="str">
        <f t="shared" si="44"/>
        <v>APROBADAS</v>
      </c>
      <c r="Y558" s="26" t="s">
        <v>1142</v>
      </c>
      <c r="Z558" s="26" t="s">
        <v>17</v>
      </c>
      <c r="AA558" s="26" t="s">
        <v>17</v>
      </c>
      <c r="AB558" s="27" t="s">
        <v>1128</v>
      </c>
      <c r="AC558" s="26" t="s">
        <v>17</v>
      </c>
      <c r="AD558" s="26" t="str">
        <f t="shared" si="45"/>
        <v>Pública clasificada</v>
      </c>
      <c r="AE558" s="26" t="e">
        <f t="shared" ca="1" si="42"/>
        <v>#NAME?</v>
      </c>
    </row>
    <row r="559" spans="8:31" ht="285" x14ac:dyDescent="0.25">
      <c r="H559" s="16" t="e">
        <f ca="1" xml:space="preserve"> _xll.EPMOlapMemberO("[CONTRATO].[PARENTH1].[C77632025]","","C77632025","","000;001")</f>
        <v>#NAME?</v>
      </c>
      <c r="I559" s="16" t="e">
        <f ca="1" xml:space="preserve"> _xll.EPMOlapMemberO("[AREA].[PARENTH1].[10000000025005]","","Gcia. Administración","","000;001")</f>
        <v>#NAME?</v>
      </c>
      <c r="J559" s="16" t="e">
        <f ca="1" xml:space="preserve"> _xll.EPMOlapMemberO("[RUBRO].[PARENTH1].[5118150001]","","TRAMITES Y LICENCIAS","","000;001")</f>
        <v>#NAME?</v>
      </c>
      <c r="K559" s="17" t="s">
        <v>1026</v>
      </c>
      <c r="L559" s="17" t="s">
        <v>143</v>
      </c>
      <c r="M559" s="17" t="s">
        <v>9</v>
      </c>
      <c r="N559" s="35" t="s">
        <v>227</v>
      </c>
      <c r="O559" s="43" t="s">
        <v>94</v>
      </c>
      <c r="P559" t="str">
        <f t="shared" si="43"/>
        <v>enero</v>
      </c>
      <c r="Q559" s="43" t="s">
        <v>15</v>
      </c>
      <c r="R559" s="51">
        <f t="shared" si="46"/>
        <v>12.1</v>
      </c>
      <c r="S559" s="17" t="s">
        <v>21</v>
      </c>
      <c r="T559" s="17" t="s">
        <v>144</v>
      </c>
      <c r="U559" s="18">
        <v>200000000</v>
      </c>
      <c r="V559" s="18">
        <v>200000000</v>
      </c>
      <c r="W559" s="18" t="s">
        <v>17</v>
      </c>
      <c r="X559" s="15" t="str">
        <f t="shared" si="44"/>
        <v>APROBADAS</v>
      </c>
      <c r="Y559" s="26" t="s">
        <v>1142</v>
      </c>
      <c r="Z559" s="26" t="s">
        <v>17</v>
      </c>
      <c r="AA559" s="26" t="s">
        <v>17</v>
      </c>
      <c r="AB559" s="27" t="s">
        <v>1128</v>
      </c>
      <c r="AC559" s="26" t="s">
        <v>17</v>
      </c>
      <c r="AD559" s="26" t="str">
        <f t="shared" si="45"/>
        <v>Pública clasificada</v>
      </c>
      <c r="AE559" s="26" t="e">
        <f t="shared" ca="1" si="42"/>
        <v>#NAME?</v>
      </c>
    </row>
    <row r="560" spans="8:31" ht="285" x14ac:dyDescent="0.25">
      <c r="H560" s="16" t="e">
        <f ca="1" xml:space="preserve"> _xll.EPMOlapMemberO("[CONTRATO].[PARENTH1].[C77642025]","","C77642025","","000;001")</f>
        <v>#NAME?</v>
      </c>
      <c r="I560" s="16" t="e">
        <f ca="1" xml:space="preserve"> _xll.EPMOlapMemberO("[AREA].[PARENTH1].[10000000025005]","","Gcia. Administración","","000;001")</f>
        <v>#NAME?</v>
      </c>
      <c r="J560" s="16" t="e">
        <f ca="1" xml:space="preserve"> _xll.EPMOlapMemberO("[RUBRO].[PARENTH1].[5118150001]","","TRAMITES Y LICENCIAS","","000;001")</f>
        <v>#NAME?</v>
      </c>
      <c r="K560" s="17" t="s">
        <v>1027</v>
      </c>
      <c r="L560" s="17" t="s">
        <v>143</v>
      </c>
      <c r="M560" s="17" t="s">
        <v>9</v>
      </c>
      <c r="N560" s="35" t="s">
        <v>227</v>
      </c>
      <c r="O560" s="43" t="s">
        <v>94</v>
      </c>
      <c r="P560" t="str">
        <f t="shared" si="43"/>
        <v>enero</v>
      </c>
      <c r="Q560" s="43" t="s">
        <v>15</v>
      </c>
      <c r="R560" s="51">
        <f t="shared" si="46"/>
        <v>12.1</v>
      </c>
      <c r="S560" s="17" t="s">
        <v>21</v>
      </c>
      <c r="T560" s="17" t="s">
        <v>144</v>
      </c>
      <c r="U560" s="18">
        <v>180000000</v>
      </c>
      <c r="V560" s="18">
        <v>180000000</v>
      </c>
      <c r="W560" s="18" t="s">
        <v>17</v>
      </c>
      <c r="X560" s="15" t="str">
        <f t="shared" si="44"/>
        <v>APROBADAS</v>
      </c>
      <c r="Y560" s="26" t="s">
        <v>1142</v>
      </c>
      <c r="Z560" s="26" t="s">
        <v>17</v>
      </c>
      <c r="AA560" s="26" t="s">
        <v>17</v>
      </c>
      <c r="AB560" s="27" t="s">
        <v>1128</v>
      </c>
      <c r="AC560" s="26" t="s">
        <v>17</v>
      </c>
      <c r="AD560" s="26" t="str">
        <f t="shared" si="45"/>
        <v>Pública clasificada</v>
      </c>
      <c r="AE560" s="26" t="e">
        <f t="shared" ca="1" si="42"/>
        <v>#NAME?</v>
      </c>
    </row>
    <row r="561" spans="8:31" ht="285" x14ac:dyDescent="0.25">
      <c r="H561" s="16" t="e">
        <f ca="1" xml:space="preserve"> _xll.EPMOlapMemberO("[CONTRATO].[PARENTH1].[C77652025]","","C77652025","","000;001")</f>
        <v>#NAME?</v>
      </c>
      <c r="I561" s="16" t="e">
        <f ca="1" xml:space="preserve"> _xll.EPMOlapMemberO("[AREA].[PARENTH1].[10000000025005]","","Gcia. Administración","","000;001")</f>
        <v>#NAME?</v>
      </c>
      <c r="J561" s="16" t="e">
        <f ca="1" xml:space="preserve"> _xll.EPMOlapMemberO("[RUBRO].[PARENTH1].[5118150001]","","TRAMITES Y LICENCIAS","","000;001")</f>
        <v>#NAME?</v>
      </c>
      <c r="K561" s="17" t="s">
        <v>1028</v>
      </c>
      <c r="L561" s="17" t="s">
        <v>143</v>
      </c>
      <c r="M561" s="17" t="s">
        <v>9</v>
      </c>
      <c r="N561" s="35" t="s">
        <v>227</v>
      </c>
      <c r="O561" s="43" t="s">
        <v>94</v>
      </c>
      <c r="P561" t="str">
        <f t="shared" si="43"/>
        <v>enero</v>
      </c>
      <c r="Q561" s="43" t="s">
        <v>15</v>
      </c>
      <c r="R561" s="51">
        <f t="shared" si="46"/>
        <v>12.1</v>
      </c>
      <c r="S561" s="17" t="s">
        <v>21</v>
      </c>
      <c r="T561" s="17" t="s">
        <v>144</v>
      </c>
      <c r="U561" s="18">
        <v>150000000</v>
      </c>
      <c r="V561" s="18">
        <v>150000000</v>
      </c>
      <c r="W561" s="18" t="s">
        <v>17</v>
      </c>
      <c r="X561" s="15" t="str">
        <f t="shared" si="44"/>
        <v>APROBADAS</v>
      </c>
      <c r="Y561" s="26" t="s">
        <v>1142</v>
      </c>
      <c r="Z561" s="26" t="s">
        <v>17</v>
      </c>
      <c r="AA561" s="26" t="s">
        <v>17</v>
      </c>
      <c r="AB561" s="27" t="s">
        <v>1128</v>
      </c>
      <c r="AC561" s="26" t="s">
        <v>17</v>
      </c>
      <c r="AD561" s="26" t="str">
        <f t="shared" si="45"/>
        <v>Pública clasificada</v>
      </c>
      <c r="AE561" s="26" t="e">
        <f t="shared" ca="1" si="42"/>
        <v>#NAME?</v>
      </c>
    </row>
    <row r="562" spans="8:31" ht="285" x14ac:dyDescent="0.25">
      <c r="H562" s="16" t="e">
        <f ca="1" xml:space="preserve"> _xll.EPMOlapMemberO("[CONTRATO].[PARENTH1].[C77662025]","","C77662025","","000;001")</f>
        <v>#NAME?</v>
      </c>
      <c r="I562" s="16" t="e">
        <f ca="1" xml:space="preserve"> _xll.EPMOlapMemberO("[AREA].[PARENTH1].[10000000025005]","","Gcia. Administración","","000;001")</f>
        <v>#NAME?</v>
      </c>
      <c r="J562" s="16" t="e">
        <f ca="1" xml:space="preserve"> _xll.EPMOlapMemberO("[RUBRO].[PARENTH1].[5118150001]","","TRAMITES Y LICENCIAS","","000;001")</f>
        <v>#NAME?</v>
      </c>
      <c r="K562" s="17" t="s">
        <v>1029</v>
      </c>
      <c r="L562" s="17" t="s">
        <v>143</v>
      </c>
      <c r="M562" s="17" t="s">
        <v>9</v>
      </c>
      <c r="N562" s="35" t="s">
        <v>227</v>
      </c>
      <c r="O562" s="43" t="s">
        <v>94</v>
      </c>
      <c r="P562" t="str">
        <f t="shared" si="43"/>
        <v>enero</v>
      </c>
      <c r="Q562" s="43" t="s">
        <v>15</v>
      </c>
      <c r="R562" s="51">
        <f t="shared" si="46"/>
        <v>12.1</v>
      </c>
      <c r="S562" s="17" t="s">
        <v>21</v>
      </c>
      <c r="T562" s="17" t="s">
        <v>144</v>
      </c>
      <c r="U562" s="18">
        <v>140000000</v>
      </c>
      <c r="V562" s="18">
        <v>140000000</v>
      </c>
      <c r="W562" s="18" t="s">
        <v>17</v>
      </c>
      <c r="X562" s="15" t="str">
        <f t="shared" si="44"/>
        <v>APROBADAS</v>
      </c>
      <c r="Y562" s="26" t="s">
        <v>1142</v>
      </c>
      <c r="Z562" s="26" t="s">
        <v>17</v>
      </c>
      <c r="AA562" s="26" t="s">
        <v>17</v>
      </c>
      <c r="AB562" s="27" t="s">
        <v>1128</v>
      </c>
      <c r="AC562" s="26" t="s">
        <v>17</v>
      </c>
      <c r="AD562" s="26" t="str">
        <f t="shared" si="45"/>
        <v>Pública clasificada</v>
      </c>
      <c r="AE562" s="26" t="e">
        <f t="shared" ca="1" si="42"/>
        <v>#NAME?</v>
      </c>
    </row>
    <row r="563" spans="8:31" ht="285" x14ac:dyDescent="0.25">
      <c r="H563" s="16" t="e">
        <f ca="1" xml:space="preserve"> _xll.EPMOlapMemberO("[CONTRATO].[PARENTH1].[C77672025]","","C77672025","","000;001")</f>
        <v>#NAME?</v>
      </c>
      <c r="I563" s="16" t="e">
        <f ca="1" xml:space="preserve"> _xll.EPMOlapMemberO("[AREA].[PARENTH1].[10000000025005]","","Gcia. Administración","","000;001")</f>
        <v>#NAME?</v>
      </c>
      <c r="J563" s="16" t="e">
        <f ca="1" xml:space="preserve"> _xll.EPMOlapMemberO("[RUBRO].[PARENTH1].[5118150001]","","TRAMITES Y LICENCIAS","","000;001")</f>
        <v>#NAME?</v>
      </c>
      <c r="K563" s="17" t="s">
        <v>1030</v>
      </c>
      <c r="L563" s="17" t="s">
        <v>143</v>
      </c>
      <c r="M563" s="17" t="s">
        <v>9</v>
      </c>
      <c r="N563" s="35" t="s">
        <v>227</v>
      </c>
      <c r="O563" s="43" t="s">
        <v>94</v>
      </c>
      <c r="P563" t="str">
        <f t="shared" si="43"/>
        <v>enero</v>
      </c>
      <c r="Q563" s="43" t="s">
        <v>15</v>
      </c>
      <c r="R563" s="51">
        <f t="shared" si="46"/>
        <v>12.1</v>
      </c>
      <c r="S563" s="17" t="s">
        <v>21</v>
      </c>
      <c r="T563" s="17" t="s">
        <v>144</v>
      </c>
      <c r="U563" s="18">
        <v>140000000</v>
      </c>
      <c r="V563" s="18">
        <v>140000000</v>
      </c>
      <c r="W563" s="18" t="s">
        <v>17</v>
      </c>
      <c r="X563" s="15" t="str">
        <f t="shared" si="44"/>
        <v>APROBADAS</v>
      </c>
      <c r="Y563" s="26" t="s">
        <v>1142</v>
      </c>
      <c r="Z563" s="26" t="s">
        <v>17</v>
      </c>
      <c r="AA563" s="26" t="s">
        <v>17</v>
      </c>
      <c r="AB563" s="27" t="s">
        <v>1128</v>
      </c>
      <c r="AC563" s="26" t="s">
        <v>17</v>
      </c>
      <c r="AD563" s="26" t="str">
        <f t="shared" si="45"/>
        <v>Pública clasificada</v>
      </c>
      <c r="AE563" s="26" t="e">
        <f t="shared" ca="1" si="42"/>
        <v>#NAME?</v>
      </c>
    </row>
    <row r="564" spans="8:31" ht="285" x14ac:dyDescent="0.25">
      <c r="H564" s="16" t="e">
        <f ca="1" xml:space="preserve"> _xll.EPMOlapMemberO("[CONTRATO].[PARENTH1].[C77682025]","","C77682025","","000;001")</f>
        <v>#NAME?</v>
      </c>
      <c r="I564" s="16" t="e">
        <f ca="1" xml:space="preserve"> _xll.EPMOlapMemberO("[AREA].[PARENTH1].[10000000025005]","","Gcia. Administración","","000;001")</f>
        <v>#NAME?</v>
      </c>
      <c r="J564" s="16" t="e">
        <f ca="1" xml:space="preserve"> _xll.EPMOlapMemberO("[RUBRO].[PARENTH1].[5118150001]","","TRAMITES Y LICENCIAS","","000;001")</f>
        <v>#NAME?</v>
      </c>
      <c r="K564" s="17" t="s">
        <v>1031</v>
      </c>
      <c r="L564" s="17" t="s">
        <v>143</v>
      </c>
      <c r="M564" s="17" t="s">
        <v>9</v>
      </c>
      <c r="N564" s="35" t="s">
        <v>227</v>
      </c>
      <c r="O564" s="43" t="s">
        <v>94</v>
      </c>
      <c r="P564" t="str">
        <f t="shared" si="43"/>
        <v>enero</v>
      </c>
      <c r="Q564" s="43" t="s">
        <v>15</v>
      </c>
      <c r="R564" s="51">
        <f t="shared" si="46"/>
        <v>12.1</v>
      </c>
      <c r="S564" s="17" t="s">
        <v>21</v>
      </c>
      <c r="T564" s="17" t="s">
        <v>144</v>
      </c>
      <c r="U564" s="18">
        <v>120000000</v>
      </c>
      <c r="V564" s="18">
        <v>120000000</v>
      </c>
      <c r="W564" s="18" t="s">
        <v>17</v>
      </c>
      <c r="X564" s="15" t="str">
        <f t="shared" si="44"/>
        <v>APROBADAS</v>
      </c>
      <c r="Y564" s="26" t="s">
        <v>1142</v>
      </c>
      <c r="Z564" s="26" t="s">
        <v>17</v>
      </c>
      <c r="AA564" s="26" t="s">
        <v>17</v>
      </c>
      <c r="AB564" s="27" t="s">
        <v>1128</v>
      </c>
      <c r="AC564" s="26" t="s">
        <v>17</v>
      </c>
      <c r="AD564" s="26" t="str">
        <f t="shared" si="45"/>
        <v>Pública clasificada</v>
      </c>
      <c r="AE564" s="26" t="e">
        <f t="shared" ca="1" si="42"/>
        <v>#NAME?</v>
      </c>
    </row>
    <row r="565" spans="8:31" ht="285" x14ac:dyDescent="0.25">
      <c r="H565" s="16" t="e">
        <f ca="1" xml:space="preserve"> _xll.EPMOlapMemberO("[CONTRATO].[PARENTH1].[C77692025]","","C77692025","","000;001")</f>
        <v>#NAME?</v>
      </c>
      <c r="I565" s="16" t="e">
        <f ca="1" xml:space="preserve"> _xll.EPMOlapMemberO("[AREA].[PARENTH1].[10000000025005]","","Gcia. Administración","","000;001")</f>
        <v>#NAME?</v>
      </c>
      <c r="J565" s="16" t="e">
        <f ca="1" xml:space="preserve"> _xll.EPMOlapMemberO("[RUBRO].[PARENTH1].[5118150001]","","TRAMITES Y LICENCIAS","","000;001")</f>
        <v>#NAME?</v>
      </c>
      <c r="K565" s="17" t="s">
        <v>1032</v>
      </c>
      <c r="L565" s="17" t="s">
        <v>143</v>
      </c>
      <c r="M565" s="17" t="s">
        <v>9</v>
      </c>
      <c r="N565" s="35" t="s">
        <v>227</v>
      </c>
      <c r="O565" s="43" t="s">
        <v>94</v>
      </c>
      <c r="P565" t="str">
        <f t="shared" si="43"/>
        <v>enero</v>
      </c>
      <c r="Q565" s="43" t="s">
        <v>15</v>
      </c>
      <c r="R565" s="51">
        <f t="shared" si="46"/>
        <v>12.1</v>
      </c>
      <c r="S565" s="17" t="s">
        <v>21</v>
      </c>
      <c r="T565" s="17" t="s">
        <v>144</v>
      </c>
      <c r="U565" s="18">
        <v>103664400</v>
      </c>
      <c r="V565" s="18">
        <v>103664400</v>
      </c>
      <c r="W565" s="18" t="s">
        <v>17</v>
      </c>
      <c r="X565" s="15" t="str">
        <f t="shared" si="44"/>
        <v>APROBADAS</v>
      </c>
      <c r="Y565" s="26" t="s">
        <v>1142</v>
      </c>
      <c r="Z565" s="26" t="s">
        <v>17</v>
      </c>
      <c r="AA565" s="26" t="s">
        <v>17</v>
      </c>
      <c r="AB565" s="27" t="s">
        <v>1128</v>
      </c>
      <c r="AC565" s="26" t="s">
        <v>17</v>
      </c>
      <c r="AD565" s="26" t="str">
        <f t="shared" si="45"/>
        <v>Pública clasificada</v>
      </c>
      <c r="AE565" s="26" t="e">
        <f t="shared" ca="1" si="42"/>
        <v>#NAME?</v>
      </c>
    </row>
    <row r="566" spans="8:31" ht="285" x14ac:dyDescent="0.25">
      <c r="H566" s="16" t="e">
        <f ca="1" xml:space="preserve"> _xll.EPMOlapMemberO("[CONTRATO].[PARENTH1].[C77702025]","","C77702025","","000;001")</f>
        <v>#NAME?</v>
      </c>
      <c r="I566" s="16" t="e">
        <f ca="1" xml:space="preserve"> _xll.EPMOlapMemberO("[AREA].[PARENTH1].[10000000025005]","","Gcia. Administración","","000;001")</f>
        <v>#NAME?</v>
      </c>
      <c r="J566" s="16" t="e">
        <f ca="1" xml:space="preserve"> _xll.EPMOlapMemberO("[RUBRO].[PARENTH1].[5118150001]","","TRAMITES Y LICENCIAS","","000;001")</f>
        <v>#NAME?</v>
      </c>
      <c r="K566" s="17" t="s">
        <v>1033</v>
      </c>
      <c r="L566" s="17" t="s">
        <v>143</v>
      </c>
      <c r="M566" s="17" t="s">
        <v>9</v>
      </c>
      <c r="N566" s="35" t="s">
        <v>227</v>
      </c>
      <c r="O566" s="43" t="s">
        <v>94</v>
      </c>
      <c r="P566" t="str">
        <f t="shared" si="43"/>
        <v>enero</v>
      </c>
      <c r="Q566" s="43" t="s">
        <v>15</v>
      </c>
      <c r="R566" s="51">
        <f t="shared" si="46"/>
        <v>12.1</v>
      </c>
      <c r="S566" s="17" t="s">
        <v>21</v>
      </c>
      <c r="T566" s="17" t="s">
        <v>144</v>
      </c>
      <c r="U566" s="18">
        <v>100000000</v>
      </c>
      <c r="V566" s="18">
        <v>100000000</v>
      </c>
      <c r="W566" s="18" t="s">
        <v>17</v>
      </c>
      <c r="X566" s="15" t="str">
        <f t="shared" si="44"/>
        <v>APROBADAS</v>
      </c>
      <c r="Y566" s="26" t="s">
        <v>1142</v>
      </c>
      <c r="Z566" s="26" t="s">
        <v>17</v>
      </c>
      <c r="AA566" s="26" t="s">
        <v>17</v>
      </c>
      <c r="AB566" s="27" t="s">
        <v>1128</v>
      </c>
      <c r="AC566" s="26" t="s">
        <v>17</v>
      </c>
      <c r="AD566" s="26" t="str">
        <f t="shared" si="45"/>
        <v>Pública clasificada</v>
      </c>
      <c r="AE566" s="26" t="e">
        <f t="shared" ca="1" si="42"/>
        <v>#NAME?</v>
      </c>
    </row>
    <row r="567" spans="8:31" ht="285" x14ac:dyDescent="0.25">
      <c r="H567" s="16" t="e">
        <f ca="1" xml:space="preserve"> _xll.EPMOlapMemberO("[CONTRATO].[PARENTH1].[C77712025]","","C77712025","","000;001")</f>
        <v>#NAME?</v>
      </c>
      <c r="I567" s="16" t="e">
        <f ca="1" xml:space="preserve"> _xll.EPMOlapMemberO("[AREA].[PARENTH1].[10000000025005]","","Gcia. Administración","","000;001")</f>
        <v>#NAME?</v>
      </c>
      <c r="J567" s="16" t="e">
        <f ca="1" xml:space="preserve"> _xll.EPMOlapMemberO("[RUBRO].[PARENTH1].[5118150001]","","TRAMITES Y LICENCIAS","","000;001")</f>
        <v>#NAME?</v>
      </c>
      <c r="K567" s="17" t="s">
        <v>1034</v>
      </c>
      <c r="L567" s="17" t="s">
        <v>143</v>
      </c>
      <c r="M567" s="17" t="s">
        <v>9</v>
      </c>
      <c r="N567" s="35" t="s">
        <v>227</v>
      </c>
      <c r="O567" s="43" t="s">
        <v>94</v>
      </c>
      <c r="P567" t="str">
        <f t="shared" si="43"/>
        <v>enero</v>
      </c>
      <c r="Q567" s="43" t="s">
        <v>15</v>
      </c>
      <c r="R567" s="51">
        <f t="shared" si="46"/>
        <v>12.1</v>
      </c>
      <c r="S567" s="17" t="s">
        <v>21</v>
      </c>
      <c r="T567" s="17" t="s">
        <v>144</v>
      </c>
      <c r="U567" s="18">
        <v>100000000</v>
      </c>
      <c r="V567" s="18">
        <v>100000000</v>
      </c>
      <c r="W567" s="18" t="s">
        <v>17</v>
      </c>
      <c r="X567" s="15" t="str">
        <f t="shared" si="44"/>
        <v>APROBADAS</v>
      </c>
      <c r="Y567" s="26" t="s">
        <v>1142</v>
      </c>
      <c r="Z567" s="26" t="s">
        <v>17</v>
      </c>
      <c r="AA567" s="26" t="s">
        <v>17</v>
      </c>
      <c r="AB567" s="27" t="s">
        <v>1128</v>
      </c>
      <c r="AC567" s="26" t="s">
        <v>17</v>
      </c>
      <c r="AD567" s="26" t="str">
        <f t="shared" si="45"/>
        <v>Pública clasificada</v>
      </c>
      <c r="AE567" s="26" t="e">
        <f t="shared" ca="1" si="42"/>
        <v>#NAME?</v>
      </c>
    </row>
    <row r="568" spans="8:31" ht="285" x14ac:dyDescent="0.25">
      <c r="H568" s="16" t="e">
        <f ca="1" xml:space="preserve"> _xll.EPMOlapMemberO("[CONTRATO].[PARENTH1].[C77722025]","","C77722025","","000;001")</f>
        <v>#NAME?</v>
      </c>
      <c r="I568" s="16" t="e">
        <f ca="1" xml:space="preserve"> _xll.EPMOlapMemberO("[AREA].[PARENTH1].[10000000025005]","","Gcia. Administración","","000;001")</f>
        <v>#NAME?</v>
      </c>
      <c r="J568" s="16" t="e">
        <f ca="1" xml:space="preserve"> _xll.EPMOlapMemberO("[RUBRO].[PARENTH1].[5118150001]","","TRAMITES Y LICENCIAS","","000;001")</f>
        <v>#NAME?</v>
      </c>
      <c r="K568" s="17" t="s">
        <v>1035</v>
      </c>
      <c r="L568" s="17" t="s">
        <v>143</v>
      </c>
      <c r="M568" s="17" t="s">
        <v>9</v>
      </c>
      <c r="N568" s="35" t="s">
        <v>227</v>
      </c>
      <c r="O568" s="43" t="s">
        <v>94</v>
      </c>
      <c r="P568" t="str">
        <f t="shared" si="43"/>
        <v>enero</v>
      </c>
      <c r="Q568" s="43" t="s">
        <v>15</v>
      </c>
      <c r="R568" s="51">
        <f t="shared" si="46"/>
        <v>12.1</v>
      </c>
      <c r="S568" s="17" t="s">
        <v>21</v>
      </c>
      <c r="T568" s="17" t="s">
        <v>144</v>
      </c>
      <c r="U568" s="18">
        <v>100000000</v>
      </c>
      <c r="V568" s="18">
        <v>100000000</v>
      </c>
      <c r="W568" s="18" t="s">
        <v>17</v>
      </c>
      <c r="X568" s="15" t="str">
        <f t="shared" si="44"/>
        <v>APROBADAS</v>
      </c>
      <c r="Y568" s="26" t="s">
        <v>1142</v>
      </c>
      <c r="Z568" s="26" t="s">
        <v>17</v>
      </c>
      <c r="AA568" s="26" t="s">
        <v>17</v>
      </c>
      <c r="AB568" s="27" t="s">
        <v>1128</v>
      </c>
      <c r="AC568" s="26" t="s">
        <v>17</v>
      </c>
      <c r="AD568" s="26" t="str">
        <f t="shared" si="45"/>
        <v>Pública clasificada</v>
      </c>
      <c r="AE568" s="26" t="e">
        <f t="shared" ca="1" si="42"/>
        <v>#NAME?</v>
      </c>
    </row>
    <row r="569" spans="8:31" ht="285" x14ac:dyDescent="0.25">
      <c r="H569" s="16" t="e">
        <f ca="1" xml:space="preserve"> _xll.EPMOlapMemberO("[CONTRATO].[PARENTH1].[C77732025]","","C77732025","","000;001")</f>
        <v>#NAME?</v>
      </c>
      <c r="I569" s="16" t="e">
        <f ca="1" xml:space="preserve"> _xll.EPMOlapMemberO("[AREA].[PARENTH1].[10000000025005]","","Gcia. Administración","","000;001")</f>
        <v>#NAME?</v>
      </c>
      <c r="J569" s="16" t="e">
        <f ca="1" xml:space="preserve"> _xll.EPMOlapMemberO("[RUBRO].[PARENTH1].[5118150001]","","TRAMITES Y LICENCIAS","","000;001")</f>
        <v>#NAME?</v>
      </c>
      <c r="K569" s="17" t="s">
        <v>1036</v>
      </c>
      <c r="L569" s="17" t="s">
        <v>143</v>
      </c>
      <c r="M569" s="17" t="s">
        <v>9</v>
      </c>
      <c r="N569" s="35" t="s">
        <v>227</v>
      </c>
      <c r="O569" s="43" t="s">
        <v>94</v>
      </c>
      <c r="P569" t="str">
        <f t="shared" si="43"/>
        <v>enero</v>
      </c>
      <c r="Q569" s="43" t="s">
        <v>15</v>
      </c>
      <c r="R569" s="51">
        <f t="shared" si="46"/>
        <v>12.1</v>
      </c>
      <c r="S569" s="17" t="s">
        <v>21</v>
      </c>
      <c r="T569" s="17" t="s">
        <v>144</v>
      </c>
      <c r="U569" s="18">
        <v>100000000</v>
      </c>
      <c r="V569" s="18">
        <v>100000000</v>
      </c>
      <c r="W569" s="18" t="s">
        <v>17</v>
      </c>
      <c r="X569" s="15" t="str">
        <f t="shared" si="44"/>
        <v>APROBADAS</v>
      </c>
      <c r="Y569" s="26" t="s">
        <v>1142</v>
      </c>
      <c r="Z569" s="26" t="s">
        <v>17</v>
      </c>
      <c r="AA569" s="26" t="s">
        <v>17</v>
      </c>
      <c r="AB569" s="27" t="s">
        <v>1128</v>
      </c>
      <c r="AC569" s="26" t="s">
        <v>17</v>
      </c>
      <c r="AD569" s="26" t="str">
        <f t="shared" si="45"/>
        <v>Pública clasificada</v>
      </c>
      <c r="AE569" s="26" t="e">
        <f t="shared" ca="1" si="42"/>
        <v>#NAME?</v>
      </c>
    </row>
    <row r="570" spans="8:31" ht="285" x14ac:dyDescent="0.25">
      <c r="H570" s="16" t="e">
        <f ca="1" xml:space="preserve"> _xll.EPMOlapMemberO("[CONTRATO].[PARENTH1].[C77742025]","","C77742025","","000;001")</f>
        <v>#NAME?</v>
      </c>
      <c r="I570" s="16" t="e">
        <f ca="1" xml:space="preserve"> _xll.EPMOlapMemberO("[AREA].[PARENTH1].[10000000025005]","","Gcia. Administración","","000;001")</f>
        <v>#NAME?</v>
      </c>
      <c r="J570" s="16" t="e">
        <f ca="1" xml:space="preserve"> _xll.EPMOlapMemberO("[RUBRO].[PARENTH1].[5118150001]","","TRAMITES Y LICENCIAS","","000;001")</f>
        <v>#NAME?</v>
      </c>
      <c r="K570" s="17" t="s">
        <v>1037</v>
      </c>
      <c r="L570" s="17" t="s">
        <v>143</v>
      </c>
      <c r="M570" s="17" t="s">
        <v>9</v>
      </c>
      <c r="N570" s="35" t="s">
        <v>227</v>
      </c>
      <c r="O570" s="43" t="s">
        <v>94</v>
      </c>
      <c r="P570" t="str">
        <f t="shared" si="43"/>
        <v>enero</v>
      </c>
      <c r="Q570" s="43" t="s">
        <v>15</v>
      </c>
      <c r="R570" s="51">
        <f t="shared" si="46"/>
        <v>12.1</v>
      </c>
      <c r="S570" s="17" t="s">
        <v>21</v>
      </c>
      <c r="T570" s="17" t="s">
        <v>144</v>
      </c>
      <c r="U570" s="18">
        <v>100000000</v>
      </c>
      <c r="V570" s="18">
        <v>100000000</v>
      </c>
      <c r="W570" s="18" t="s">
        <v>17</v>
      </c>
      <c r="X570" s="15" t="str">
        <f t="shared" si="44"/>
        <v>APROBADAS</v>
      </c>
      <c r="Y570" s="26" t="s">
        <v>1142</v>
      </c>
      <c r="Z570" s="26" t="s">
        <v>17</v>
      </c>
      <c r="AA570" s="26" t="s">
        <v>17</v>
      </c>
      <c r="AB570" s="27" t="s">
        <v>1128</v>
      </c>
      <c r="AC570" s="26" t="s">
        <v>17</v>
      </c>
      <c r="AD570" s="26" t="str">
        <f t="shared" si="45"/>
        <v>Pública clasificada</v>
      </c>
      <c r="AE570" s="26" t="e">
        <f t="shared" ca="1" si="42"/>
        <v>#NAME?</v>
      </c>
    </row>
    <row r="571" spans="8:31" ht="285" x14ac:dyDescent="0.25">
      <c r="H571" s="16" t="e">
        <f ca="1" xml:space="preserve"> _xll.EPMOlapMemberO("[CONTRATO].[PARENTH1].[C77752025]","","C77752025","","000;001")</f>
        <v>#NAME?</v>
      </c>
      <c r="I571" s="16" t="e">
        <f ca="1" xml:space="preserve"> _xll.EPMOlapMemberO("[AREA].[PARENTH1].[10000000025005]","","Gcia. Administración","","000;001")</f>
        <v>#NAME?</v>
      </c>
      <c r="J571" s="16" t="e">
        <f ca="1" xml:space="preserve"> _xll.EPMOlapMemberO("[RUBRO].[PARENTH1].[5118150001]","","TRAMITES Y LICENCIAS","","000;001")</f>
        <v>#NAME?</v>
      </c>
      <c r="K571" s="17" t="s">
        <v>1038</v>
      </c>
      <c r="L571" s="17" t="s">
        <v>143</v>
      </c>
      <c r="M571" s="17" t="s">
        <v>9</v>
      </c>
      <c r="N571" s="35" t="s">
        <v>227</v>
      </c>
      <c r="O571" s="43" t="s">
        <v>94</v>
      </c>
      <c r="P571" t="str">
        <f t="shared" si="43"/>
        <v>enero</v>
      </c>
      <c r="Q571" s="43" t="s">
        <v>15</v>
      </c>
      <c r="R571" s="51">
        <f t="shared" si="46"/>
        <v>12.1</v>
      </c>
      <c r="S571" s="17" t="s">
        <v>21</v>
      </c>
      <c r="T571" s="17" t="s">
        <v>144</v>
      </c>
      <c r="U571" s="18">
        <v>100000000</v>
      </c>
      <c r="V571" s="18">
        <v>100000000</v>
      </c>
      <c r="W571" s="18" t="s">
        <v>17</v>
      </c>
      <c r="X571" s="15" t="str">
        <f t="shared" si="44"/>
        <v>APROBADAS</v>
      </c>
      <c r="Y571" s="26" t="s">
        <v>1142</v>
      </c>
      <c r="Z571" s="26" t="s">
        <v>17</v>
      </c>
      <c r="AA571" s="26" t="s">
        <v>17</v>
      </c>
      <c r="AB571" s="27" t="s">
        <v>1128</v>
      </c>
      <c r="AC571" s="26" t="s">
        <v>17</v>
      </c>
      <c r="AD571" s="26" t="str">
        <f t="shared" si="45"/>
        <v>Pública clasificada</v>
      </c>
      <c r="AE571" s="26" t="e">
        <f t="shared" ca="1" si="42"/>
        <v>#NAME?</v>
      </c>
    </row>
    <row r="572" spans="8:31" ht="285" x14ac:dyDescent="0.25">
      <c r="H572" s="16" t="e">
        <f ca="1" xml:space="preserve"> _xll.EPMOlapMemberO("[CONTRATO].[PARENTH1].[C77762025]","","C77762025","","000;001")</f>
        <v>#NAME?</v>
      </c>
      <c r="I572" s="16" t="e">
        <f ca="1" xml:space="preserve"> _xll.EPMOlapMemberO("[AREA].[PARENTH1].[10000000025005]","","Gcia. Administración","","000;001")</f>
        <v>#NAME?</v>
      </c>
      <c r="J572" s="16" t="e">
        <f ca="1" xml:space="preserve"> _xll.EPMOlapMemberO("[RUBRO].[PARENTH1].[5118150001]","","TRAMITES Y LICENCIAS","","000;001")</f>
        <v>#NAME?</v>
      </c>
      <c r="K572" s="17" t="s">
        <v>1039</v>
      </c>
      <c r="L572" s="17" t="s">
        <v>143</v>
      </c>
      <c r="M572" s="17" t="s">
        <v>9</v>
      </c>
      <c r="N572" s="35" t="s">
        <v>227</v>
      </c>
      <c r="O572" s="43" t="s">
        <v>94</v>
      </c>
      <c r="P572" t="str">
        <f t="shared" si="43"/>
        <v>enero</v>
      </c>
      <c r="Q572" s="43" t="s">
        <v>15</v>
      </c>
      <c r="R572" s="51">
        <f t="shared" si="46"/>
        <v>12.1</v>
      </c>
      <c r="S572" s="17" t="s">
        <v>21</v>
      </c>
      <c r="T572" s="17" t="s">
        <v>144</v>
      </c>
      <c r="U572" s="18">
        <v>100000000</v>
      </c>
      <c r="V572" s="18">
        <v>100000000</v>
      </c>
      <c r="W572" s="18" t="s">
        <v>17</v>
      </c>
      <c r="X572" s="15" t="str">
        <f t="shared" si="44"/>
        <v>APROBADAS</v>
      </c>
      <c r="Y572" s="26" t="s">
        <v>1142</v>
      </c>
      <c r="Z572" s="26" t="s">
        <v>17</v>
      </c>
      <c r="AA572" s="26" t="s">
        <v>17</v>
      </c>
      <c r="AB572" s="27" t="s">
        <v>1128</v>
      </c>
      <c r="AC572" s="26" t="s">
        <v>17</v>
      </c>
      <c r="AD572" s="26" t="str">
        <f t="shared" si="45"/>
        <v>Pública clasificada</v>
      </c>
      <c r="AE572" s="26" t="e">
        <f t="shared" ca="1" si="42"/>
        <v>#NAME?</v>
      </c>
    </row>
    <row r="573" spans="8:31" ht="285" x14ac:dyDescent="0.25">
      <c r="H573" s="16" t="e">
        <f ca="1" xml:space="preserve"> _xll.EPMOlapMemberO("[CONTRATO].[PARENTH1].[C77772025]","","C77772025","","000;001")</f>
        <v>#NAME?</v>
      </c>
      <c r="I573" s="16" t="e">
        <f ca="1" xml:space="preserve"> _xll.EPMOlapMemberO("[AREA].[PARENTH1].[10000000025005]","","Gcia. Administración","","000;001")</f>
        <v>#NAME?</v>
      </c>
      <c r="J573" s="16" t="e">
        <f ca="1" xml:space="preserve"> _xll.EPMOlapMemberO("[RUBRO].[PARENTH1].[5118150001]","","TRAMITES Y LICENCIAS","","000;001")</f>
        <v>#NAME?</v>
      </c>
      <c r="K573" s="17" t="s">
        <v>1040</v>
      </c>
      <c r="L573" s="17" t="s">
        <v>143</v>
      </c>
      <c r="M573" s="17" t="s">
        <v>9</v>
      </c>
      <c r="N573" s="35" t="s">
        <v>227</v>
      </c>
      <c r="O573" s="43" t="s">
        <v>94</v>
      </c>
      <c r="P573" t="str">
        <f t="shared" si="43"/>
        <v>enero</v>
      </c>
      <c r="Q573" s="43" t="s">
        <v>15</v>
      </c>
      <c r="R573" s="51">
        <f t="shared" si="46"/>
        <v>12.1</v>
      </c>
      <c r="S573" s="17" t="s">
        <v>21</v>
      </c>
      <c r="T573" s="17" t="s">
        <v>144</v>
      </c>
      <c r="U573" s="18">
        <v>85006950</v>
      </c>
      <c r="V573" s="18">
        <v>85006950</v>
      </c>
      <c r="W573" s="18" t="s">
        <v>17</v>
      </c>
      <c r="X573" s="15" t="str">
        <f t="shared" si="44"/>
        <v>APROBADAS</v>
      </c>
      <c r="Y573" s="26" t="s">
        <v>1142</v>
      </c>
      <c r="Z573" s="26" t="s">
        <v>17</v>
      </c>
      <c r="AA573" s="26" t="s">
        <v>17</v>
      </c>
      <c r="AB573" s="27" t="s">
        <v>1128</v>
      </c>
      <c r="AC573" s="26" t="s">
        <v>17</v>
      </c>
      <c r="AD573" s="26" t="str">
        <f t="shared" si="45"/>
        <v>Pública clasificada</v>
      </c>
      <c r="AE573" s="26" t="e">
        <f t="shared" ca="1" si="42"/>
        <v>#NAME?</v>
      </c>
    </row>
    <row r="574" spans="8:31" ht="285" x14ac:dyDescent="0.25">
      <c r="H574" s="16" t="e">
        <f ca="1" xml:space="preserve"> _xll.EPMOlapMemberO("[CONTRATO].[PARENTH1].[C77782025]","","C77782025","","000;001")</f>
        <v>#NAME?</v>
      </c>
      <c r="I574" s="16" t="e">
        <f ca="1" xml:space="preserve"> _xll.EPMOlapMemberO("[AREA].[PARENTH1].[10000000025005]","","Gcia. Administración","","000;001")</f>
        <v>#NAME?</v>
      </c>
      <c r="J574" s="16" t="e">
        <f ca="1" xml:space="preserve"> _xll.EPMOlapMemberO("[RUBRO].[PARENTH1].[5118150001]","","TRAMITES Y LICENCIAS","","000;001")</f>
        <v>#NAME?</v>
      </c>
      <c r="K574" s="17" t="s">
        <v>1041</v>
      </c>
      <c r="L574" s="17" t="s">
        <v>143</v>
      </c>
      <c r="M574" s="17" t="s">
        <v>9</v>
      </c>
      <c r="N574" s="35" t="s">
        <v>227</v>
      </c>
      <c r="O574" s="43" t="s">
        <v>94</v>
      </c>
      <c r="P574" t="str">
        <f t="shared" si="43"/>
        <v>enero</v>
      </c>
      <c r="Q574" s="43" t="s">
        <v>15</v>
      </c>
      <c r="R574" s="51">
        <f t="shared" si="46"/>
        <v>12.1</v>
      </c>
      <c r="S574" s="17" t="s">
        <v>21</v>
      </c>
      <c r="T574" s="17" t="s">
        <v>144</v>
      </c>
      <c r="U574" s="18">
        <v>80000000</v>
      </c>
      <c r="V574" s="18">
        <v>80000000</v>
      </c>
      <c r="W574" s="18" t="s">
        <v>17</v>
      </c>
      <c r="X574" s="15" t="str">
        <f t="shared" si="44"/>
        <v>APROBADAS</v>
      </c>
      <c r="Y574" s="26" t="s">
        <v>1142</v>
      </c>
      <c r="Z574" s="26" t="s">
        <v>17</v>
      </c>
      <c r="AA574" s="26" t="s">
        <v>17</v>
      </c>
      <c r="AB574" s="27" t="s">
        <v>1128</v>
      </c>
      <c r="AC574" s="26" t="s">
        <v>17</v>
      </c>
      <c r="AD574" s="26" t="str">
        <f t="shared" si="45"/>
        <v>Pública clasificada</v>
      </c>
      <c r="AE574" s="26" t="e">
        <f t="shared" ca="1" si="42"/>
        <v>#NAME?</v>
      </c>
    </row>
    <row r="575" spans="8:31" ht="285" x14ac:dyDescent="0.25">
      <c r="H575" s="16" t="e">
        <f ca="1" xml:space="preserve"> _xll.EPMOlapMemberO("[CONTRATO].[PARENTH1].[C77792025]","","C77792025","","000;001")</f>
        <v>#NAME?</v>
      </c>
      <c r="I575" s="16" t="e">
        <f ca="1" xml:space="preserve"> _xll.EPMOlapMemberO("[AREA].[PARENTH1].[10000000025005]","","Gcia. Administración","","000;001")</f>
        <v>#NAME?</v>
      </c>
      <c r="J575" s="16" t="e">
        <f ca="1" xml:space="preserve"> _xll.EPMOlapMemberO("[RUBRO].[PARENTH1].[5118150001]","","TRAMITES Y LICENCIAS","","000;001")</f>
        <v>#NAME?</v>
      </c>
      <c r="K575" s="17" t="s">
        <v>1042</v>
      </c>
      <c r="L575" s="17" t="s">
        <v>143</v>
      </c>
      <c r="M575" s="17" t="s">
        <v>9</v>
      </c>
      <c r="N575" s="35" t="s">
        <v>227</v>
      </c>
      <c r="O575" s="43" t="s">
        <v>94</v>
      </c>
      <c r="P575" t="str">
        <f t="shared" si="43"/>
        <v>enero</v>
      </c>
      <c r="Q575" s="43" t="s">
        <v>15</v>
      </c>
      <c r="R575" s="51">
        <f t="shared" si="46"/>
        <v>12.1</v>
      </c>
      <c r="S575" s="17" t="s">
        <v>21</v>
      </c>
      <c r="T575" s="17" t="s">
        <v>144</v>
      </c>
      <c r="U575" s="18">
        <v>53742336</v>
      </c>
      <c r="V575" s="18">
        <v>53742336</v>
      </c>
      <c r="W575" s="18" t="s">
        <v>17</v>
      </c>
      <c r="X575" s="15" t="str">
        <f t="shared" si="44"/>
        <v>APROBADAS</v>
      </c>
      <c r="Y575" s="26" t="s">
        <v>1142</v>
      </c>
      <c r="Z575" s="26" t="s">
        <v>17</v>
      </c>
      <c r="AA575" s="26" t="s">
        <v>17</v>
      </c>
      <c r="AB575" s="27" t="s">
        <v>1128</v>
      </c>
      <c r="AC575" s="26" t="s">
        <v>17</v>
      </c>
      <c r="AD575" s="26" t="str">
        <f t="shared" si="45"/>
        <v>Pública clasificada</v>
      </c>
      <c r="AE575" s="26" t="e">
        <f t="shared" ca="1" si="42"/>
        <v>#NAME?</v>
      </c>
    </row>
    <row r="576" spans="8:31" ht="285" x14ac:dyDescent="0.25">
      <c r="H576" s="16" t="e">
        <f ca="1" xml:space="preserve"> _xll.EPMOlapMemberO("[CONTRATO].[PARENTH1].[C77802025]","","C77802025","","000;001")</f>
        <v>#NAME?</v>
      </c>
      <c r="I576" s="16" t="e">
        <f ca="1" xml:space="preserve"> _xll.EPMOlapMemberO("[AREA].[PARENTH1].[10000000025005]","","Gcia. Administración","","000;001")</f>
        <v>#NAME?</v>
      </c>
      <c r="J576" s="16" t="e">
        <f ca="1" xml:space="preserve"> _xll.EPMOlapMemberO("[RUBRO].[PARENTH1].[5118150001]","","TRAMITES Y LICENCIAS","","000;001")</f>
        <v>#NAME?</v>
      </c>
      <c r="K576" s="17" t="s">
        <v>1043</v>
      </c>
      <c r="L576" s="17" t="s">
        <v>143</v>
      </c>
      <c r="M576" s="17" t="s">
        <v>9</v>
      </c>
      <c r="N576" s="35" t="s">
        <v>227</v>
      </c>
      <c r="O576" s="43" t="s">
        <v>94</v>
      </c>
      <c r="P576" t="str">
        <f t="shared" si="43"/>
        <v>enero</v>
      </c>
      <c r="Q576" s="43" t="s">
        <v>15</v>
      </c>
      <c r="R576" s="51">
        <f t="shared" si="46"/>
        <v>12.1</v>
      </c>
      <c r="S576" s="17" t="s">
        <v>21</v>
      </c>
      <c r="T576" s="17" t="s">
        <v>144</v>
      </c>
      <c r="U576" s="18">
        <v>51300000</v>
      </c>
      <c r="V576" s="18">
        <v>51300000</v>
      </c>
      <c r="W576" s="18" t="s">
        <v>17</v>
      </c>
      <c r="X576" s="15" t="str">
        <f t="shared" si="44"/>
        <v>APROBADAS</v>
      </c>
      <c r="Y576" s="26" t="s">
        <v>1142</v>
      </c>
      <c r="Z576" s="26" t="s">
        <v>17</v>
      </c>
      <c r="AA576" s="26" t="s">
        <v>17</v>
      </c>
      <c r="AB576" s="27" t="s">
        <v>1128</v>
      </c>
      <c r="AC576" s="26" t="s">
        <v>17</v>
      </c>
      <c r="AD576" s="26" t="str">
        <f t="shared" si="45"/>
        <v>Pública clasificada</v>
      </c>
      <c r="AE576" s="26" t="e">
        <f t="shared" ca="1" si="42"/>
        <v>#NAME?</v>
      </c>
    </row>
    <row r="577" spans="8:31" ht="285" x14ac:dyDescent="0.25">
      <c r="H577" s="16" t="e">
        <f ca="1" xml:space="preserve"> _xll.EPMOlapMemberO("[CONTRATO].[PARENTH1].[C77812025]","","C77812025","","000;001")</f>
        <v>#NAME?</v>
      </c>
      <c r="I577" s="16" t="e">
        <f ca="1" xml:space="preserve"> _xll.EPMOlapMemberO("[AREA].[PARENTH1].[10000000025005]","","Gcia. Administración","","000;001")</f>
        <v>#NAME?</v>
      </c>
      <c r="J577" s="16" t="e">
        <f ca="1" xml:space="preserve"> _xll.EPMOlapMemberO("[RUBRO].[PARENTH1].[5118150001]","","TRAMITES Y LICENCIAS","","000;001")</f>
        <v>#NAME?</v>
      </c>
      <c r="K577" s="17" t="s">
        <v>1044</v>
      </c>
      <c r="L577" s="17" t="s">
        <v>143</v>
      </c>
      <c r="M577" s="17" t="s">
        <v>9</v>
      </c>
      <c r="N577" s="35" t="s">
        <v>227</v>
      </c>
      <c r="O577" s="43" t="s">
        <v>94</v>
      </c>
      <c r="P577" t="str">
        <f t="shared" si="43"/>
        <v>enero</v>
      </c>
      <c r="Q577" s="43" t="s">
        <v>15</v>
      </c>
      <c r="R577" s="51">
        <f t="shared" si="46"/>
        <v>12.1</v>
      </c>
      <c r="S577" s="17" t="s">
        <v>21</v>
      </c>
      <c r="T577" s="17" t="s">
        <v>144</v>
      </c>
      <c r="U577" s="18">
        <v>40000000</v>
      </c>
      <c r="V577" s="18">
        <v>40000000</v>
      </c>
      <c r="W577" s="18" t="s">
        <v>17</v>
      </c>
      <c r="X577" s="15" t="str">
        <f t="shared" si="44"/>
        <v>APROBADAS</v>
      </c>
      <c r="Y577" s="26" t="s">
        <v>1142</v>
      </c>
      <c r="Z577" s="26" t="s">
        <v>17</v>
      </c>
      <c r="AA577" s="26" t="s">
        <v>17</v>
      </c>
      <c r="AB577" s="27" t="s">
        <v>1128</v>
      </c>
      <c r="AC577" s="26" t="s">
        <v>17</v>
      </c>
      <c r="AD577" s="26" t="str">
        <f t="shared" si="45"/>
        <v>Pública clasificada</v>
      </c>
      <c r="AE577" s="26" t="e">
        <f t="shared" ca="1" si="42"/>
        <v>#NAME?</v>
      </c>
    </row>
    <row r="578" spans="8:31" ht="285" x14ac:dyDescent="0.25">
      <c r="H578" s="16" t="e">
        <f ca="1" xml:space="preserve"> _xll.EPMOlapMemberO("[CONTRATO].[PARENTH1].[C77822025]","","C77822025","","000;001")</f>
        <v>#NAME?</v>
      </c>
      <c r="I578" s="16" t="e">
        <f ca="1" xml:space="preserve"> _xll.EPMOlapMemberO("[AREA].[PARENTH1].[10000000025005]","","Gcia. Administración","","000;001")</f>
        <v>#NAME?</v>
      </c>
      <c r="J578" s="16" t="e">
        <f ca="1" xml:space="preserve"> _xll.EPMOlapMemberO("[RUBRO].[PARENTH1].[5118150001]","","TRAMITES Y LICENCIAS","","000;001")</f>
        <v>#NAME?</v>
      </c>
      <c r="K578" s="17" t="s">
        <v>1045</v>
      </c>
      <c r="L578" s="17" t="s">
        <v>143</v>
      </c>
      <c r="M578" s="17" t="s">
        <v>9</v>
      </c>
      <c r="N578" s="35" t="s">
        <v>227</v>
      </c>
      <c r="O578" s="43" t="s">
        <v>94</v>
      </c>
      <c r="P578" t="str">
        <f t="shared" si="43"/>
        <v>enero</v>
      </c>
      <c r="Q578" s="43" t="s">
        <v>15</v>
      </c>
      <c r="R578" s="51">
        <f t="shared" si="46"/>
        <v>12.1</v>
      </c>
      <c r="S578" s="17" t="s">
        <v>21</v>
      </c>
      <c r="T578" s="17" t="s">
        <v>144</v>
      </c>
      <c r="U578" s="18">
        <v>40000000</v>
      </c>
      <c r="V578" s="18">
        <v>40000000</v>
      </c>
      <c r="W578" s="18" t="s">
        <v>17</v>
      </c>
      <c r="X578" s="15" t="str">
        <f t="shared" si="44"/>
        <v>APROBADAS</v>
      </c>
      <c r="Y578" s="26" t="s">
        <v>1142</v>
      </c>
      <c r="Z578" s="26" t="s">
        <v>17</v>
      </c>
      <c r="AA578" s="26" t="s">
        <v>17</v>
      </c>
      <c r="AB578" s="27" t="s">
        <v>1128</v>
      </c>
      <c r="AC578" s="26" t="s">
        <v>17</v>
      </c>
      <c r="AD578" s="26" t="str">
        <f t="shared" si="45"/>
        <v>Pública clasificada</v>
      </c>
      <c r="AE578" s="26" t="e">
        <f t="shared" ca="1" si="42"/>
        <v>#NAME?</v>
      </c>
    </row>
    <row r="579" spans="8:31" ht="285" x14ac:dyDescent="0.25">
      <c r="H579" s="16" t="e">
        <f ca="1" xml:space="preserve"> _xll.EPMOlapMemberO("[CONTRATO].[PARENTH1].[C77832025]","","C77832025","","000;001")</f>
        <v>#NAME?</v>
      </c>
      <c r="I579" s="16" t="e">
        <f ca="1" xml:space="preserve"> _xll.EPMOlapMemberO("[AREA].[PARENTH1].[10000000025005]","","Gcia. Administración","","000;001")</f>
        <v>#NAME?</v>
      </c>
      <c r="J579" s="16" t="e">
        <f ca="1" xml:space="preserve"> _xll.EPMOlapMemberO("[RUBRO].[PARENTH1].[5118150001]","","TRAMITES Y LICENCIAS","","000;001")</f>
        <v>#NAME?</v>
      </c>
      <c r="K579" s="17" t="s">
        <v>1046</v>
      </c>
      <c r="L579" s="17" t="s">
        <v>143</v>
      </c>
      <c r="M579" s="17" t="s">
        <v>9</v>
      </c>
      <c r="N579" s="35" t="s">
        <v>227</v>
      </c>
      <c r="O579" s="43" t="s">
        <v>94</v>
      </c>
      <c r="P579" t="str">
        <f t="shared" si="43"/>
        <v>enero</v>
      </c>
      <c r="Q579" s="43" t="s">
        <v>15</v>
      </c>
      <c r="R579" s="51">
        <f t="shared" si="46"/>
        <v>12.1</v>
      </c>
      <c r="S579" s="17" t="s">
        <v>21</v>
      </c>
      <c r="T579" s="17" t="s">
        <v>144</v>
      </c>
      <c r="U579" s="18">
        <v>40000000</v>
      </c>
      <c r="V579" s="18">
        <v>40000000</v>
      </c>
      <c r="W579" s="18" t="s">
        <v>17</v>
      </c>
      <c r="X579" s="15" t="str">
        <f t="shared" si="44"/>
        <v>APROBADAS</v>
      </c>
      <c r="Y579" s="26" t="s">
        <v>1142</v>
      </c>
      <c r="Z579" s="26" t="s">
        <v>17</v>
      </c>
      <c r="AA579" s="26" t="s">
        <v>17</v>
      </c>
      <c r="AB579" s="27" t="s">
        <v>1128</v>
      </c>
      <c r="AC579" s="26" t="s">
        <v>17</v>
      </c>
      <c r="AD579" s="26" t="str">
        <f t="shared" si="45"/>
        <v>Pública clasificada</v>
      </c>
      <c r="AE579" s="26" t="e">
        <f t="shared" ca="1" si="42"/>
        <v>#NAME?</v>
      </c>
    </row>
    <row r="580" spans="8:31" ht="285" x14ac:dyDescent="0.25">
      <c r="H580" s="16" t="e">
        <f ca="1" xml:space="preserve"> _xll.EPMOlapMemberO("[CONTRATO].[PARENTH1].[C77842025]","","C77842025","","000;001")</f>
        <v>#NAME?</v>
      </c>
      <c r="I580" s="16" t="e">
        <f ca="1" xml:space="preserve"> _xll.EPMOlapMemberO("[AREA].[PARENTH1].[10000000025005]","","Gcia. Administración","","000;001")</f>
        <v>#NAME?</v>
      </c>
      <c r="J580" s="16" t="e">
        <f ca="1" xml:space="preserve"> _xll.EPMOlapMemberO("[RUBRO].[PARENTH1].[5118150001]","","TRAMITES Y LICENCIAS","","000;001")</f>
        <v>#NAME?</v>
      </c>
      <c r="K580" s="17" t="s">
        <v>1047</v>
      </c>
      <c r="L580" s="17" t="s">
        <v>143</v>
      </c>
      <c r="M580" s="17" t="s">
        <v>9</v>
      </c>
      <c r="N580" s="35" t="s">
        <v>227</v>
      </c>
      <c r="O580" s="43" t="s">
        <v>94</v>
      </c>
      <c r="P580" t="str">
        <f t="shared" si="43"/>
        <v>enero</v>
      </c>
      <c r="Q580" s="43" t="s">
        <v>15</v>
      </c>
      <c r="R580" s="51">
        <f t="shared" si="46"/>
        <v>12.1</v>
      </c>
      <c r="S580" s="17" t="s">
        <v>21</v>
      </c>
      <c r="T580" s="17" t="s">
        <v>144</v>
      </c>
      <c r="U580" s="18">
        <v>40000000</v>
      </c>
      <c r="V580" s="18">
        <v>40000000</v>
      </c>
      <c r="W580" s="18" t="s">
        <v>17</v>
      </c>
      <c r="X580" s="15" t="str">
        <f t="shared" si="44"/>
        <v>APROBADAS</v>
      </c>
      <c r="Y580" s="26" t="s">
        <v>1142</v>
      </c>
      <c r="Z580" s="26" t="s">
        <v>17</v>
      </c>
      <c r="AA580" s="26" t="s">
        <v>17</v>
      </c>
      <c r="AB580" s="27" t="s">
        <v>1128</v>
      </c>
      <c r="AC580" s="26" t="s">
        <v>17</v>
      </c>
      <c r="AD580" s="26" t="str">
        <f t="shared" si="45"/>
        <v>Pública clasificada</v>
      </c>
      <c r="AE580" s="26" t="e">
        <f>CONCATENATE(#REF!,"-","Tipo de información"," ",AD580,"-",N580)</f>
        <v>#REF!</v>
      </c>
    </row>
    <row r="581" spans="8:31" ht="285" x14ac:dyDescent="0.25">
      <c r="H581" s="16" t="e">
        <f ca="1" xml:space="preserve"> _xll.EPMOlapMemberO("[CONTRATO].[PARENTH1].[C65262025]","","C65262025","","000;001")</f>
        <v>#NAME?</v>
      </c>
      <c r="I581" s="16" t="e">
        <f ca="1" xml:space="preserve"> _xll.EPMOlapMemberO("[AREA].[PARENTH1].[10000000023003]","","Gerencia Médica","","000;001")</f>
        <v>#NAME?</v>
      </c>
      <c r="J581" s="16" t="e">
        <f ca="1" xml:space="preserve"> _xll.EPMOlapMemberO("[RUBRO].[PARENTH1].[5130200000]","","AVALUOS","","000;001")</f>
        <v>#NAME?</v>
      </c>
      <c r="K581" s="17" t="s">
        <v>1072</v>
      </c>
      <c r="L581" s="17" t="s">
        <v>371</v>
      </c>
      <c r="M581" s="17" t="s">
        <v>9</v>
      </c>
      <c r="N581" s="35" t="s">
        <v>374</v>
      </c>
      <c r="O581" s="43" t="s">
        <v>435</v>
      </c>
      <c r="P581" t="str">
        <f t="shared" si="43"/>
        <v>enero</v>
      </c>
      <c r="Q581" s="43" t="s">
        <v>15</v>
      </c>
      <c r="R581" s="51">
        <f t="shared" si="46"/>
        <v>6.1</v>
      </c>
      <c r="S581" s="17" t="s">
        <v>21</v>
      </c>
      <c r="T581" s="17" t="s">
        <v>144</v>
      </c>
      <c r="U581" s="18">
        <v>1915375850</v>
      </c>
      <c r="V581" s="18">
        <v>1915375850</v>
      </c>
      <c r="W581" s="18" t="s">
        <v>17</v>
      </c>
      <c r="X581" s="15" t="str">
        <f t="shared" si="44"/>
        <v>APROBADAS</v>
      </c>
      <c r="Y581" s="26" t="s">
        <v>1142</v>
      </c>
      <c r="Z581" s="26" t="s">
        <v>17</v>
      </c>
      <c r="AA581" s="26" t="s">
        <v>17</v>
      </c>
      <c r="AB581" s="27" t="s">
        <v>1128</v>
      </c>
      <c r="AC581" s="26" t="s">
        <v>17</v>
      </c>
      <c r="AD581" s="26" t="str">
        <f t="shared" si="45"/>
        <v>Pública clasificada</v>
      </c>
      <c r="AE581" s="26" t="e">
        <f t="shared" ca="1" si="42"/>
        <v>#NAME?</v>
      </c>
    </row>
    <row r="582" spans="8:31" ht="285" x14ac:dyDescent="0.25">
      <c r="H582" s="16" t="e">
        <f ca="1" xml:space="preserve"> _xll.EPMOlapMemberO("[CONTRATO].[PARENTH1].[C84182025]","","C84182025","","000;001")</f>
        <v>#NAME?</v>
      </c>
      <c r="I582" s="16" t="e">
        <f ca="1" xml:space="preserve"> _xll.EPMOlapMemberO("[AREA].[PARENTH1].[10000000025003]","","Gcia. Investigación","","000;001")</f>
        <v>#NAME?</v>
      </c>
      <c r="J582" s="16" t="e">
        <f ca="1" xml:space="preserve"> _xll.EPMOlapMemberO("[RUBRO].[PARENTH1].[5118150001]","","TRAMITES Y LICENCIAS","","000;001")</f>
        <v>#NAME?</v>
      </c>
      <c r="K582" s="17" t="s">
        <v>1073</v>
      </c>
      <c r="L582" s="17" t="s">
        <v>371</v>
      </c>
      <c r="M582" s="17" t="s">
        <v>9</v>
      </c>
      <c r="N582" s="35" t="s">
        <v>374</v>
      </c>
      <c r="O582" s="43" t="s">
        <v>469</v>
      </c>
      <c r="P582" t="str">
        <f t="shared" si="43"/>
        <v>enero</v>
      </c>
      <c r="Q582" s="43" t="s">
        <v>15</v>
      </c>
      <c r="R582" s="51">
        <f t="shared" si="46"/>
        <v>3.0333333333333332</v>
      </c>
      <c r="S582" s="17" t="s">
        <v>21</v>
      </c>
      <c r="T582" s="17" t="s">
        <v>144</v>
      </c>
      <c r="U582" s="18">
        <v>1000000000</v>
      </c>
      <c r="V582" s="18">
        <v>1000000000</v>
      </c>
      <c r="W582" s="18" t="s">
        <v>17</v>
      </c>
      <c r="X582" s="15" t="str">
        <f t="shared" si="44"/>
        <v>APROBADAS</v>
      </c>
      <c r="Y582" s="26" t="s">
        <v>1142</v>
      </c>
      <c r="Z582" s="26" t="s">
        <v>17</v>
      </c>
      <c r="AA582" s="26" t="s">
        <v>17</v>
      </c>
      <c r="AB582" s="27" t="s">
        <v>1128</v>
      </c>
      <c r="AC582" s="26" t="s">
        <v>17</v>
      </c>
      <c r="AD582" s="26" t="str">
        <f t="shared" si="45"/>
        <v>Pública clasificada</v>
      </c>
      <c r="AE582" s="26" t="e">
        <f t="shared" ca="1" si="42"/>
        <v>#NAME?</v>
      </c>
    </row>
    <row r="583" spans="8:31" ht="285" x14ac:dyDescent="0.25">
      <c r="H583" s="16" t="e">
        <f ca="1" xml:space="preserve"> _xll.EPMOlapMemberO("[CONTRATO].[PARENTH1].[C84192025]","","C84192025","","000;001")</f>
        <v>#NAME?</v>
      </c>
      <c r="I583" s="16" t="e">
        <f ca="1" xml:space="preserve"> _xll.EPMOlapMemberO("[AREA].[PARENTH1].[10000000025003]","","Gcia. Investigación","","000;001")</f>
        <v>#NAME?</v>
      </c>
      <c r="J583" s="16" t="e">
        <f ca="1" xml:space="preserve"> _xll.EPMOlapMemberO("[RUBRO].[PARENTH1].[5118150001]","","TRAMITES Y LICENCIAS","","000;001")</f>
        <v>#NAME?</v>
      </c>
      <c r="K583" s="17" t="s">
        <v>1074</v>
      </c>
      <c r="L583" s="17" t="s">
        <v>371</v>
      </c>
      <c r="M583" s="17" t="s">
        <v>9</v>
      </c>
      <c r="N583" s="35" t="s">
        <v>374</v>
      </c>
      <c r="O583" s="43" t="s">
        <v>544</v>
      </c>
      <c r="P583" t="str">
        <f t="shared" si="43"/>
        <v>enero</v>
      </c>
      <c r="Q583" s="43" t="s">
        <v>15</v>
      </c>
      <c r="R583" s="51">
        <f t="shared" si="46"/>
        <v>4.0333333333333332</v>
      </c>
      <c r="S583" s="17" t="s">
        <v>21</v>
      </c>
      <c r="T583" s="17" t="s">
        <v>144</v>
      </c>
      <c r="U583" s="18">
        <v>500000000</v>
      </c>
      <c r="V583" s="18">
        <v>500000000</v>
      </c>
      <c r="W583" s="18" t="s">
        <v>17</v>
      </c>
      <c r="X583" s="15" t="str">
        <f t="shared" si="44"/>
        <v>APROBADAS</v>
      </c>
      <c r="Y583" s="26" t="s">
        <v>1142</v>
      </c>
      <c r="Z583" s="26" t="s">
        <v>17</v>
      </c>
      <c r="AA583" s="26" t="s">
        <v>17</v>
      </c>
      <c r="AB583" s="27" t="s">
        <v>1128</v>
      </c>
      <c r="AC583" s="26" t="s">
        <v>17</v>
      </c>
      <c r="AD583" s="26" t="str">
        <f t="shared" si="45"/>
        <v>Pública clasificada</v>
      </c>
      <c r="AE583" s="26" t="e">
        <f t="shared" ca="1" si="42"/>
        <v>#NAME?</v>
      </c>
    </row>
    <row r="584" spans="8:31" ht="285" x14ac:dyDescent="0.25">
      <c r="H584" s="16" t="e">
        <f ca="1" xml:space="preserve"> _xll.EPMOlapMemberO("[CONTRATO].[PARENTH1].[C84202025]","","C84202025","","000;001")</f>
        <v>#NAME?</v>
      </c>
      <c r="I584" s="16" t="e">
        <f ca="1" xml:space="preserve"> _xll.EPMOlapMemberO("[AREA].[PARENTH1].[10000000025003]","","Gcia. Investigación","","000;001")</f>
        <v>#NAME?</v>
      </c>
      <c r="J584" s="16" t="e">
        <f ca="1" xml:space="preserve"> _xll.EPMOlapMemberO("[RUBRO].[PARENTH1].[5118150001]","","TRAMITES Y LICENCIAS","","000;001")</f>
        <v>#NAME?</v>
      </c>
      <c r="K584" s="17" t="s">
        <v>1075</v>
      </c>
      <c r="L584" s="17" t="s">
        <v>371</v>
      </c>
      <c r="M584" s="17" t="s">
        <v>9</v>
      </c>
      <c r="N584" s="35" t="s">
        <v>374</v>
      </c>
      <c r="O584" s="43" t="s">
        <v>475</v>
      </c>
      <c r="P584" t="str">
        <f t="shared" si="43"/>
        <v>enero</v>
      </c>
      <c r="Q584" s="43" t="s">
        <v>15</v>
      </c>
      <c r="R584" s="51">
        <f t="shared" si="46"/>
        <v>7.1</v>
      </c>
      <c r="S584" s="17" t="s">
        <v>21</v>
      </c>
      <c r="T584" s="17" t="s">
        <v>144</v>
      </c>
      <c r="U584" s="18">
        <v>500000000</v>
      </c>
      <c r="V584" s="18">
        <v>500000000</v>
      </c>
      <c r="W584" s="18" t="s">
        <v>17</v>
      </c>
      <c r="X584" s="15" t="str">
        <f t="shared" si="44"/>
        <v>APROBADAS</v>
      </c>
      <c r="Y584" s="26" t="s">
        <v>1142</v>
      </c>
      <c r="Z584" s="26" t="s">
        <v>17</v>
      </c>
      <c r="AA584" s="26" t="s">
        <v>17</v>
      </c>
      <c r="AB584" s="27" t="s">
        <v>1128</v>
      </c>
      <c r="AC584" s="26" t="s">
        <v>17</v>
      </c>
      <c r="AD584" s="26" t="str">
        <f t="shared" si="45"/>
        <v>Pública clasificada</v>
      </c>
      <c r="AE584" s="26" t="e">
        <f t="shared" ref="AE584:AE624" ca="1" si="47">CONCATENATE(I585,"-","Tipo de información"," ",AD584,"-",N584)</f>
        <v>#NAME?</v>
      </c>
    </row>
    <row r="585" spans="8:31" ht="285" x14ac:dyDescent="0.25">
      <c r="H585" s="16" t="e">
        <f ca="1" xml:space="preserve"> _xll.EPMOlapMemberO("[CONTRATO].[PARENTH1].[C84212025]","","C84212025","","000;001")</f>
        <v>#NAME?</v>
      </c>
      <c r="I585" s="16" t="e">
        <f ca="1" xml:space="preserve"> _xll.EPMOlapMemberO("[AREA].[PARENTH1].[10000000025003]","","Gcia. Investigación","","000;001")</f>
        <v>#NAME?</v>
      </c>
      <c r="J585" s="16" t="e">
        <f ca="1" xml:space="preserve"> _xll.EPMOlapMemberO("[RUBRO].[PARENTH1].[5118150001]","","TRAMITES Y LICENCIAS","","000;001")</f>
        <v>#NAME?</v>
      </c>
      <c r="K585" s="17" t="s">
        <v>1076</v>
      </c>
      <c r="L585" s="17" t="s">
        <v>371</v>
      </c>
      <c r="M585" s="17" t="s">
        <v>9</v>
      </c>
      <c r="N585" s="35" t="s">
        <v>374</v>
      </c>
      <c r="O585" s="43" t="s">
        <v>544</v>
      </c>
      <c r="P585" t="str">
        <f t="shared" ref="P585:P648" si="48">TEXT(MONTH(O585),"mmmm")</f>
        <v>enero</v>
      </c>
      <c r="Q585" s="43" t="s">
        <v>15</v>
      </c>
      <c r="R585" s="51">
        <f t="shared" si="46"/>
        <v>4.0333333333333332</v>
      </c>
      <c r="S585" s="17" t="s">
        <v>21</v>
      </c>
      <c r="T585" s="17" t="s">
        <v>144</v>
      </c>
      <c r="U585" s="18">
        <v>500000000</v>
      </c>
      <c r="V585" s="18">
        <v>500000000</v>
      </c>
      <c r="W585" s="18" t="s">
        <v>17</v>
      </c>
      <c r="X585" s="15" t="str">
        <f t="shared" ref="X585:X648" si="49">IF(W585="SI","APROBADAS","NO APLICA")</f>
        <v>APROBADAS</v>
      </c>
      <c r="Y585" s="26" t="s">
        <v>1142</v>
      </c>
      <c r="Z585" s="26" t="s">
        <v>17</v>
      </c>
      <c r="AA585" s="26" t="s">
        <v>17</v>
      </c>
      <c r="AB585" s="27" t="s">
        <v>1128</v>
      </c>
      <c r="AC585" s="26" t="s">
        <v>17</v>
      </c>
      <c r="AD585" s="26" t="str">
        <f t="shared" si="45"/>
        <v>Pública clasificada</v>
      </c>
      <c r="AE585" s="26" t="e">
        <f t="shared" ca="1" si="47"/>
        <v>#NAME?</v>
      </c>
    </row>
    <row r="586" spans="8:31" ht="285" x14ac:dyDescent="0.25">
      <c r="H586" s="16" t="e">
        <f ca="1" xml:space="preserve"> _xll.EPMOlapMemberO("[CONTRATO].[PARENTH1].[C84222025]","","C84222025","","000;001")</f>
        <v>#NAME?</v>
      </c>
      <c r="I586" s="16" t="e">
        <f ca="1" xml:space="preserve"> _xll.EPMOlapMemberO("[AREA].[PARENTH1].[10000000025003]","","Gcia. Investigación","","000;001")</f>
        <v>#NAME?</v>
      </c>
      <c r="J586" s="16" t="e">
        <f ca="1" xml:space="preserve"> _xll.EPMOlapMemberO("[RUBRO].[PARENTH1].[5118150001]","","TRAMITES Y LICENCIAS","","000;001")</f>
        <v>#NAME?</v>
      </c>
      <c r="K586" s="17" t="s">
        <v>1077</v>
      </c>
      <c r="L586" s="17" t="s">
        <v>371</v>
      </c>
      <c r="M586" s="17" t="s">
        <v>9</v>
      </c>
      <c r="N586" s="35" t="s">
        <v>374</v>
      </c>
      <c r="O586" s="43" t="s">
        <v>446</v>
      </c>
      <c r="P586" t="str">
        <f t="shared" si="48"/>
        <v>enero</v>
      </c>
      <c r="Q586" s="43" t="s">
        <v>15</v>
      </c>
      <c r="R586" s="51">
        <f t="shared" si="46"/>
        <v>11.1</v>
      </c>
      <c r="S586" s="17" t="s">
        <v>21</v>
      </c>
      <c r="T586" s="17" t="s">
        <v>144</v>
      </c>
      <c r="U586" s="18">
        <v>800000000</v>
      </c>
      <c r="V586" s="18">
        <v>800000000</v>
      </c>
      <c r="W586" s="18" t="s">
        <v>17</v>
      </c>
      <c r="X586" s="15" t="str">
        <f t="shared" si="49"/>
        <v>APROBADAS</v>
      </c>
      <c r="Y586" s="26" t="s">
        <v>1142</v>
      </c>
      <c r="Z586" s="26" t="s">
        <v>17</v>
      </c>
      <c r="AA586" s="26" t="s">
        <v>17</v>
      </c>
      <c r="AB586" s="27" t="s">
        <v>1128</v>
      </c>
      <c r="AC586" s="26" t="s">
        <v>17</v>
      </c>
      <c r="AD586" s="26" t="str">
        <f t="shared" ref="AD586:AD626" si="50">IF(AC586="SI","Pública clasificada","Pública")</f>
        <v>Pública clasificada</v>
      </c>
      <c r="AE586" s="26" t="e">
        <f t="shared" ca="1" si="47"/>
        <v>#NAME?</v>
      </c>
    </row>
    <row r="587" spans="8:31" ht="285" x14ac:dyDescent="0.25">
      <c r="H587" s="16" t="e">
        <f ca="1" xml:space="preserve"> _xll.EPMOlapMemberO("[CONTRATO].[PARENTH1].[C84232025]","","C84232025","","000;001")</f>
        <v>#NAME?</v>
      </c>
      <c r="I587" s="16" t="e">
        <f ca="1" xml:space="preserve"> _xll.EPMOlapMemberO("[AREA].[PARENTH1].[10000000025003]","","Gcia. Investigación","","000;001")</f>
        <v>#NAME?</v>
      </c>
      <c r="J587" s="16" t="e">
        <f ca="1" xml:space="preserve"> _xll.EPMOlapMemberO("[RUBRO].[PARENTH1].[5118150001]","","TRAMITES Y LICENCIAS","","000;001")</f>
        <v>#NAME?</v>
      </c>
      <c r="K587" s="17" t="s">
        <v>1078</v>
      </c>
      <c r="L587" s="17" t="s">
        <v>371</v>
      </c>
      <c r="M587" s="17" t="s">
        <v>9</v>
      </c>
      <c r="N587" s="35" t="s">
        <v>374</v>
      </c>
      <c r="O587" s="43" t="s">
        <v>1079</v>
      </c>
      <c r="P587" t="str">
        <f t="shared" si="48"/>
        <v>enero</v>
      </c>
      <c r="Q587" s="43" t="s">
        <v>15</v>
      </c>
      <c r="R587" s="51">
        <f t="shared" si="46"/>
        <v>11.066666666666666</v>
      </c>
      <c r="S587" s="17" t="s">
        <v>21</v>
      </c>
      <c r="T587" s="17" t="s">
        <v>144</v>
      </c>
      <c r="U587" s="18">
        <v>500000000</v>
      </c>
      <c r="V587" s="18">
        <v>500000000</v>
      </c>
      <c r="W587" s="18" t="s">
        <v>17</v>
      </c>
      <c r="X587" s="15" t="str">
        <f t="shared" si="49"/>
        <v>APROBADAS</v>
      </c>
      <c r="Y587" s="26" t="s">
        <v>1142</v>
      </c>
      <c r="Z587" s="26" t="s">
        <v>17</v>
      </c>
      <c r="AA587" s="26" t="s">
        <v>17</v>
      </c>
      <c r="AB587" s="27" t="s">
        <v>1128</v>
      </c>
      <c r="AC587" s="26" t="s">
        <v>17</v>
      </c>
      <c r="AD587" s="26" t="str">
        <f t="shared" si="50"/>
        <v>Pública clasificada</v>
      </c>
      <c r="AE587" s="26" t="e">
        <f t="shared" ca="1" si="47"/>
        <v>#NAME?</v>
      </c>
    </row>
    <row r="588" spans="8:31" ht="285" x14ac:dyDescent="0.25">
      <c r="H588" s="16" t="e">
        <f ca="1" xml:space="preserve"> _xll.EPMOlapMemberO("[CONTRATO].[PARENTH1].[C84242025]","","C84242025","","000;001")</f>
        <v>#NAME?</v>
      </c>
      <c r="I588" s="16" t="e">
        <f ca="1" xml:space="preserve"> _xll.EPMOlapMemberO("[AREA].[PARENTH1].[10000000025003]","","Gcia. Investigación","","000;001")</f>
        <v>#NAME?</v>
      </c>
      <c r="J588" s="16" t="e">
        <f ca="1" xml:space="preserve"> _xll.EPMOlapMemberO("[RUBRO].[PARENTH1].[5118150001]","","TRAMITES Y LICENCIAS","","000;001")</f>
        <v>#NAME?</v>
      </c>
      <c r="K588" s="17" t="s">
        <v>1080</v>
      </c>
      <c r="L588" s="17" t="s">
        <v>371</v>
      </c>
      <c r="M588" s="17" t="s">
        <v>9</v>
      </c>
      <c r="N588" s="35" t="s">
        <v>374</v>
      </c>
      <c r="O588" s="43" t="s">
        <v>1079</v>
      </c>
      <c r="P588" t="str">
        <f t="shared" si="48"/>
        <v>enero</v>
      </c>
      <c r="Q588" s="43" t="s">
        <v>15</v>
      </c>
      <c r="R588" s="51">
        <f t="shared" si="46"/>
        <v>11.066666666666666</v>
      </c>
      <c r="S588" s="17" t="s">
        <v>21</v>
      </c>
      <c r="T588" s="17" t="s">
        <v>144</v>
      </c>
      <c r="U588" s="18">
        <v>500000000</v>
      </c>
      <c r="V588" s="18">
        <v>500000000</v>
      </c>
      <c r="W588" s="18" t="s">
        <v>17</v>
      </c>
      <c r="X588" s="15" t="str">
        <f t="shared" si="49"/>
        <v>APROBADAS</v>
      </c>
      <c r="Y588" s="26" t="s">
        <v>1142</v>
      </c>
      <c r="Z588" s="26" t="s">
        <v>17</v>
      </c>
      <c r="AA588" s="26" t="s">
        <v>17</v>
      </c>
      <c r="AB588" s="27" t="s">
        <v>1128</v>
      </c>
      <c r="AC588" s="26" t="s">
        <v>17</v>
      </c>
      <c r="AD588" s="26" t="str">
        <f t="shared" si="50"/>
        <v>Pública clasificada</v>
      </c>
      <c r="AE588" s="26" t="e">
        <f t="shared" ca="1" si="47"/>
        <v>#NAME?</v>
      </c>
    </row>
    <row r="589" spans="8:31" ht="285" x14ac:dyDescent="0.25">
      <c r="H589" s="16" t="e">
        <f ca="1" xml:space="preserve"> _xll.EPMOlapMemberO("[CONTRATO].[PARENTH1].[C84252025]","","C84252025","","000;001")</f>
        <v>#NAME?</v>
      </c>
      <c r="I589" s="16" t="e">
        <f ca="1" xml:space="preserve"> _xll.EPMOlapMemberO("[AREA].[PARENTH1].[10000000025003]","","Gcia. Investigación","","000;001")</f>
        <v>#NAME?</v>
      </c>
      <c r="J589" s="16" t="e">
        <f ca="1" xml:space="preserve"> _xll.EPMOlapMemberO("[RUBRO].[PARENTH1].[5118150001]","","TRAMITES Y LICENCIAS","","000;001")</f>
        <v>#NAME?</v>
      </c>
      <c r="K589" s="17" t="s">
        <v>1081</v>
      </c>
      <c r="L589" s="17" t="s">
        <v>371</v>
      </c>
      <c r="M589" s="17" t="s">
        <v>9</v>
      </c>
      <c r="N589" s="35" t="s">
        <v>374</v>
      </c>
      <c r="O589" s="43" t="s">
        <v>1079</v>
      </c>
      <c r="P589" t="str">
        <f t="shared" si="48"/>
        <v>enero</v>
      </c>
      <c r="Q589" s="43" t="s">
        <v>15</v>
      </c>
      <c r="R589" s="51">
        <f t="shared" si="46"/>
        <v>11.066666666666666</v>
      </c>
      <c r="S589" s="17" t="s">
        <v>21</v>
      </c>
      <c r="T589" s="17" t="s">
        <v>144</v>
      </c>
      <c r="U589" s="18">
        <v>500000000</v>
      </c>
      <c r="V589" s="18">
        <v>500000000</v>
      </c>
      <c r="W589" s="18" t="s">
        <v>17</v>
      </c>
      <c r="X589" s="15" t="str">
        <f t="shared" si="49"/>
        <v>APROBADAS</v>
      </c>
      <c r="Y589" s="26" t="s">
        <v>1142</v>
      </c>
      <c r="Z589" s="26" t="s">
        <v>17</v>
      </c>
      <c r="AA589" s="26" t="s">
        <v>17</v>
      </c>
      <c r="AB589" s="27" t="s">
        <v>1128</v>
      </c>
      <c r="AC589" s="26" t="s">
        <v>17</v>
      </c>
      <c r="AD589" s="26" t="str">
        <f t="shared" si="50"/>
        <v>Pública clasificada</v>
      </c>
      <c r="AE589" s="26" t="e">
        <f t="shared" ca="1" si="47"/>
        <v>#NAME?</v>
      </c>
    </row>
    <row r="590" spans="8:31" ht="285" x14ac:dyDescent="0.25">
      <c r="H590" s="16" t="e">
        <f ca="1" xml:space="preserve"> _xll.EPMOlapMemberO("[CONTRATO].[PARENTH1].[C84262025]","","C84262025","","000;001")</f>
        <v>#NAME?</v>
      </c>
      <c r="I590" s="16" t="e">
        <f ca="1" xml:space="preserve"> _xll.EPMOlapMemberO("[AREA].[PARENTH1].[10000000025003]","","Gcia. Investigación","","000;001")</f>
        <v>#NAME?</v>
      </c>
      <c r="J590" s="16" t="e">
        <f ca="1" xml:space="preserve"> _xll.EPMOlapMemberO("[RUBRO].[PARENTH1].[5118150001]","","TRAMITES Y LICENCIAS","","000;001")</f>
        <v>#NAME?</v>
      </c>
      <c r="K590" s="17" t="s">
        <v>1082</v>
      </c>
      <c r="L590" s="17" t="s">
        <v>371</v>
      </c>
      <c r="M590" s="17" t="s">
        <v>9</v>
      </c>
      <c r="N590" s="35" t="s">
        <v>374</v>
      </c>
      <c r="O590" s="43" t="s">
        <v>1079</v>
      </c>
      <c r="P590" t="str">
        <f t="shared" si="48"/>
        <v>enero</v>
      </c>
      <c r="Q590" s="43" t="s">
        <v>15</v>
      </c>
      <c r="R590" s="51">
        <f t="shared" si="46"/>
        <v>11.066666666666666</v>
      </c>
      <c r="S590" s="17" t="s">
        <v>21</v>
      </c>
      <c r="T590" s="17" t="s">
        <v>144</v>
      </c>
      <c r="U590" s="18">
        <v>450000000</v>
      </c>
      <c r="V590" s="18">
        <v>450000000</v>
      </c>
      <c r="W590" s="18" t="s">
        <v>17</v>
      </c>
      <c r="X590" s="15" t="str">
        <f t="shared" si="49"/>
        <v>APROBADAS</v>
      </c>
      <c r="Y590" s="26" t="s">
        <v>1142</v>
      </c>
      <c r="Z590" s="26" t="s">
        <v>17</v>
      </c>
      <c r="AA590" s="26" t="s">
        <v>17</v>
      </c>
      <c r="AB590" s="27" t="s">
        <v>1128</v>
      </c>
      <c r="AC590" s="26" t="s">
        <v>17</v>
      </c>
      <c r="AD590" s="26" t="str">
        <f t="shared" si="50"/>
        <v>Pública clasificada</v>
      </c>
      <c r="AE590" s="26" t="e">
        <f t="shared" ca="1" si="47"/>
        <v>#NAME?</v>
      </c>
    </row>
    <row r="591" spans="8:31" ht="285" x14ac:dyDescent="0.25">
      <c r="H591" s="16" t="e">
        <f ca="1" xml:space="preserve"> _xll.EPMOlapMemberO("[CONTRATO].[PARENTH1].[C84272025]","","C84272025","","000;001")</f>
        <v>#NAME?</v>
      </c>
      <c r="I591" s="16" t="e">
        <f ca="1" xml:space="preserve"> _xll.EPMOlapMemberO("[AREA].[PARENTH1].[10000000025003]","","Gcia. Investigación","","000;001")</f>
        <v>#NAME?</v>
      </c>
      <c r="J591" s="16" t="e">
        <f ca="1" xml:space="preserve"> _xll.EPMOlapMemberO("[RUBRO].[PARENTH1].[5118150001]","","TRAMITES Y LICENCIAS","","000;001")</f>
        <v>#NAME?</v>
      </c>
      <c r="K591" s="17" t="s">
        <v>1083</v>
      </c>
      <c r="L591" s="17" t="s">
        <v>371</v>
      </c>
      <c r="M591" s="17" t="s">
        <v>9</v>
      </c>
      <c r="N591" s="35" t="s">
        <v>374</v>
      </c>
      <c r="O591" s="43" t="s">
        <v>446</v>
      </c>
      <c r="P591" t="str">
        <f t="shared" si="48"/>
        <v>enero</v>
      </c>
      <c r="Q591" s="43" t="s">
        <v>15</v>
      </c>
      <c r="R591" s="51">
        <f t="shared" si="46"/>
        <v>11.1</v>
      </c>
      <c r="S591" s="17" t="s">
        <v>21</v>
      </c>
      <c r="T591" s="17" t="s">
        <v>144</v>
      </c>
      <c r="U591" s="18">
        <v>500000000</v>
      </c>
      <c r="V591" s="18">
        <v>500000000</v>
      </c>
      <c r="W591" s="18" t="s">
        <v>17</v>
      </c>
      <c r="X591" s="15" t="str">
        <f t="shared" si="49"/>
        <v>APROBADAS</v>
      </c>
      <c r="Y591" s="26" t="s">
        <v>1142</v>
      </c>
      <c r="Z591" s="26" t="s">
        <v>17</v>
      </c>
      <c r="AA591" s="26" t="s">
        <v>17</v>
      </c>
      <c r="AB591" s="27" t="s">
        <v>1128</v>
      </c>
      <c r="AC591" s="26" t="s">
        <v>17</v>
      </c>
      <c r="AD591" s="26" t="str">
        <f t="shared" si="50"/>
        <v>Pública clasificada</v>
      </c>
      <c r="AE591" s="26" t="e">
        <f t="shared" ca="1" si="47"/>
        <v>#NAME?</v>
      </c>
    </row>
    <row r="592" spans="8:31" ht="285" x14ac:dyDescent="0.25">
      <c r="H592" s="16" t="e">
        <f ca="1" xml:space="preserve"> _xll.EPMOlapMemberO("[CONTRATO].[PARENTH1].[C84282025]","","C84282025","","000;001")</f>
        <v>#NAME?</v>
      </c>
      <c r="I592" s="16" t="e">
        <f ca="1" xml:space="preserve"> _xll.EPMOlapMemberO("[AREA].[PARENTH1].[10000000025003]","","Gcia. Investigación","","000;001")</f>
        <v>#NAME?</v>
      </c>
      <c r="J592" s="16" t="e">
        <f ca="1" xml:space="preserve"> _xll.EPMOlapMemberO("[RUBRO].[PARENTH1].[5118150001]","","TRAMITES Y LICENCIAS","","000;001")</f>
        <v>#NAME?</v>
      </c>
      <c r="K592" s="17" t="s">
        <v>1084</v>
      </c>
      <c r="L592" s="17" t="s">
        <v>371</v>
      </c>
      <c r="M592" s="17" t="s">
        <v>9</v>
      </c>
      <c r="N592" s="35" t="s">
        <v>374</v>
      </c>
      <c r="O592" s="43" t="s">
        <v>1079</v>
      </c>
      <c r="P592" t="str">
        <f t="shared" si="48"/>
        <v>enero</v>
      </c>
      <c r="Q592" s="43" t="s">
        <v>15</v>
      </c>
      <c r="R592" s="51">
        <f t="shared" si="46"/>
        <v>11.066666666666666</v>
      </c>
      <c r="S592" s="17" t="s">
        <v>21</v>
      </c>
      <c r="T592" s="17" t="s">
        <v>144</v>
      </c>
      <c r="U592" s="18">
        <v>400000000</v>
      </c>
      <c r="V592" s="18">
        <v>400000000</v>
      </c>
      <c r="W592" s="18" t="s">
        <v>17</v>
      </c>
      <c r="X592" s="15" t="str">
        <f t="shared" si="49"/>
        <v>APROBADAS</v>
      </c>
      <c r="Y592" s="26" t="s">
        <v>1142</v>
      </c>
      <c r="Z592" s="26" t="s">
        <v>17</v>
      </c>
      <c r="AA592" s="26" t="s">
        <v>17</v>
      </c>
      <c r="AB592" s="27" t="s">
        <v>1128</v>
      </c>
      <c r="AC592" s="26" t="s">
        <v>17</v>
      </c>
      <c r="AD592" s="26" t="str">
        <f t="shared" si="50"/>
        <v>Pública clasificada</v>
      </c>
      <c r="AE592" s="26" t="e">
        <f t="shared" ca="1" si="47"/>
        <v>#NAME?</v>
      </c>
    </row>
    <row r="593" spans="8:31" ht="285" x14ac:dyDescent="0.25">
      <c r="H593" s="16" t="e">
        <f ca="1" xml:space="preserve"> _xll.EPMOlapMemberO("[CONTRATO].[PARENTH1].[C84292025]","","C84292025","","000;001")</f>
        <v>#NAME?</v>
      </c>
      <c r="I593" s="16" t="e">
        <f ca="1" xml:space="preserve"> _xll.EPMOlapMemberO("[AREA].[PARENTH1].[10000000025003]","","Gcia. Investigación","","000;001")</f>
        <v>#NAME?</v>
      </c>
      <c r="J593" s="16" t="e">
        <f ca="1" xml:space="preserve"> _xll.EPMOlapMemberO("[RUBRO].[PARENTH1].[5118150001]","","TRAMITES Y LICENCIAS","","000;001")</f>
        <v>#NAME?</v>
      </c>
      <c r="K593" s="17" t="s">
        <v>1085</v>
      </c>
      <c r="L593" s="17" t="s">
        <v>371</v>
      </c>
      <c r="M593" s="17" t="s">
        <v>9</v>
      </c>
      <c r="N593" s="35" t="s">
        <v>374</v>
      </c>
      <c r="O593" s="43" t="s">
        <v>1079</v>
      </c>
      <c r="P593" t="str">
        <f t="shared" si="48"/>
        <v>enero</v>
      </c>
      <c r="Q593" s="43" t="s">
        <v>15</v>
      </c>
      <c r="R593" s="51">
        <f t="shared" si="46"/>
        <v>11.066666666666666</v>
      </c>
      <c r="S593" s="17" t="s">
        <v>21</v>
      </c>
      <c r="T593" s="17" t="s">
        <v>144</v>
      </c>
      <c r="U593" s="18">
        <v>400000000</v>
      </c>
      <c r="V593" s="18">
        <v>400000000</v>
      </c>
      <c r="W593" s="18" t="s">
        <v>17</v>
      </c>
      <c r="X593" s="15" t="str">
        <f t="shared" si="49"/>
        <v>APROBADAS</v>
      </c>
      <c r="Y593" s="26" t="s">
        <v>1142</v>
      </c>
      <c r="Z593" s="26" t="s">
        <v>17</v>
      </c>
      <c r="AA593" s="26" t="s">
        <v>17</v>
      </c>
      <c r="AB593" s="27" t="s">
        <v>1128</v>
      </c>
      <c r="AC593" s="26" t="s">
        <v>17</v>
      </c>
      <c r="AD593" s="26" t="str">
        <f t="shared" si="50"/>
        <v>Pública clasificada</v>
      </c>
      <c r="AE593" s="26" t="e">
        <f t="shared" ca="1" si="47"/>
        <v>#NAME?</v>
      </c>
    </row>
    <row r="594" spans="8:31" ht="285" x14ac:dyDescent="0.25">
      <c r="H594" s="16" t="e">
        <f ca="1" xml:space="preserve"> _xll.EPMOlapMemberO("[CONTRATO].[PARENTH1].[C84302025]","","C84302025","","000;001")</f>
        <v>#NAME?</v>
      </c>
      <c r="I594" s="16" t="e">
        <f ca="1" xml:space="preserve"> _xll.EPMOlapMemberO("[AREA].[PARENTH1].[10000000025003]","","Gcia. Investigación","","000;001")</f>
        <v>#NAME?</v>
      </c>
      <c r="J594" s="16" t="e">
        <f ca="1" xml:space="preserve"> _xll.EPMOlapMemberO("[RUBRO].[PARENTH1].[5118150001]","","TRAMITES Y LICENCIAS","","000;001")</f>
        <v>#NAME?</v>
      </c>
      <c r="K594" s="17" t="s">
        <v>1086</v>
      </c>
      <c r="L594" s="17" t="s">
        <v>371</v>
      </c>
      <c r="M594" s="17" t="s">
        <v>9</v>
      </c>
      <c r="N594" s="35" t="s">
        <v>374</v>
      </c>
      <c r="O594" s="43" t="s">
        <v>1079</v>
      </c>
      <c r="P594" t="str">
        <f t="shared" si="48"/>
        <v>enero</v>
      </c>
      <c r="Q594" s="43" t="s">
        <v>15</v>
      </c>
      <c r="R594" s="51">
        <f t="shared" si="46"/>
        <v>11.066666666666666</v>
      </c>
      <c r="S594" s="17" t="s">
        <v>21</v>
      </c>
      <c r="T594" s="17" t="s">
        <v>144</v>
      </c>
      <c r="U594" s="18">
        <v>590000000</v>
      </c>
      <c r="V594" s="18">
        <v>590000000</v>
      </c>
      <c r="W594" s="18" t="s">
        <v>17</v>
      </c>
      <c r="X594" s="15" t="str">
        <f t="shared" si="49"/>
        <v>APROBADAS</v>
      </c>
      <c r="Y594" s="26" t="s">
        <v>1142</v>
      </c>
      <c r="Z594" s="26" t="s">
        <v>17</v>
      </c>
      <c r="AA594" s="26" t="s">
        <v>17</v>
      </c>
      <c r="AB594" s="27" t="s">
        <v>1128</v>
      </c>
      <c r="AC594" s="26" t="s">
        <v>17</v>
      </c>
      <c r="AD594" s="26" t="str">
        <f t="shared" si="50"/>
        <v>Pública clasificada</v>
      </c>
      <c r="AE594" s="26" t="e">
        <f t="shared" ca="1" si="47"/>
        <v>#NAME?</v>
      </c>
    </row>
    <row r="595" spans="8:31" ht="285" x14ac:dyDescent="0.25">
      <c r="H595" s="16" t="e">
        <f ca="1" xml:space="preserve"> _xll.EPMOlapMemberO("[CONTRATO].[PARENTH1].[C84312025]","","C84312025","","000;001")</f>
        <v>#NAME?</v>
      </c>
      <c r="I595" s="16" t="e">
        <f ca="1" xml:space="preserve"> _xll.EPMOlapMemberO("[AREA].[PARENTH1].[10000000025003]","","Gcia. Investigación","","000;001")</f>
        <v>#NAME?</v>
      </c>
      <c r="J595" s="16" t="e">
        <f ca="1" xml:space="preserve"> _xll.EPMOlapMemberO("[RUBRO].[PARENTH1].[5118150001]","","TRAMITES Y LICENCIAS","","000;001")</f>
        <v>#NAME?</v>
      </c>
      <c r="K595" s="17" t="s">
        <v>1087</v>
      </c>
      <c r="L595" s="17" t="s">
        <v>371</v>
      </c>
      <c r="M595" s="17" t="s">
        <v>9</v>
      </c>
      <c r="N595" s="35" t="s">
        <v>374</v>
      </c>
      <c r="O595" s="43" t="s">
        <v>1079</v>
      </c>
      <c r="P595" t="str">
        <f t="shared" si="48"/>
        <v>enero</v>
      </c>
      <c r="Q595" s="43" t="s">
        <v>15</v>
      </c>
      <c r="R595" s="51">
        <f t="shared" si="46"/>
        <v>11.066666666666666</v>
      </c>
      <c r="S595" s="17" t="s">
        <v>21</v>
      </c>
      <c r="T595" s="17" t="s">
        <v>144</v>
      </c>
      <c r="U595" s="18">
        <v>250000000</v>
      </c>
      <c r="V595" s="18">
        <v>250000000</v>
      </c>
      <c r="W595" s="18" t="s">
        <v>17</v>
      </c>
      <c r="X595" s="15" t="str">
        <f t="shared" si="49"/>
        <v>APROBADAS</v>
      </c>
      <c r="Y595" s="26" t="s">
        <v>1142</v>
      </c>
      <c r="Z595" s="26" t="s">
        <v>17</v>
      </c>
      <c r="AA595" s="26" t="s">
        <v>17</v>
      </c>
      <c r="AB595" s="27" t="s">
        <v>1128</v>
      </c>
      <c r="AC595" s="26" t="s">
        <v>17</v>
      </c>
      <c r="AD595" s="26" t="str">
        <f t="shared" si="50"/>
        <v>Pública clasificada</v>
      </c>
      <c r="AE595" s="26" t="e">
        <f t="shared" ca="1" si="47"/>
        <v>#NAME?</v>
      </c>
    </row>
    <row r="596" spans="8:31" ht="285" x14ac:dyDescent="0.25">
      <c r="H596" s="16" t="e">
        <f ca="1" xml:space="preserve"> _xll.EPMOlapMemberO("[CONTRATO].[PARENTH1].[C84322025]","","C84322025","","000;001")</f>
        <v>#NAME?</v>
      </c>
      <c r="I596" s="16" t="e">
        <f ca="1" xml:space="preserve"> _xll.EPMOlapMemberO("[AREA].[PARENTH1].[10000000025003]","","Gcia. Investigación","","000;001")</f>
        <v>#NAME?</v>
      </c>
      <c r="J596" s="16" t="e">
        <f ca="1" xml:space="preserve"> _xll.EPMOlapMemberO("[RUBRO].[PARENTH1].[5118150001]","","TRAMITES Y LICENCIAS","","000;001")</f>
        <v>#NAME?</v>
      </c>
      <c r="K596" s="17" t="s">
        <v>1088</v>
      </c>
      <c r="L596" s="17" t="s">
        <v>371</v>
      </c>
      <c r="M596" s="17" t="s">
        <v>9</v>
      </c>
      <c r="N596" s="35" t="s">
        <v>374</v>
      </c>
      <c r="O596" s="43" t="s">
        <v>1079</v>
      </c>
      <c r="P596" t="str">
        <f t="shared" si="48"/>
        <v>enero</v>
      </c>
      <c r="Q596" s="43" t="s">
        <v>15</v>
      </c>
      <c r="R596" s="51">
        <f t="shared" si="46"/>
        <v>11.066666666666666</v>
      </c>
      <c r="S596" s="17" t="s">
        <v>21</v>
      </c>
      <c r="T596" s="17" t="s">
        <v>144</v>
      </c>
      <c r="U596" s="18">
        <v>150000000</v>
      </c>
      <c r="V596" s="18">
        <v>150000000</v>
      </c>
      <c r="W596" s="18" t="s">
        <v>17</v>
      </c>
      <c r="X596" s="15" t="str">
        <f t="shared" si="49"/>
        <v>APROBADAS</v>
      </c>
      <c r="Y596" s="26" t="s">
        <v>1142</v>
      </c>
      <c r="Z596" s="26" t="s">
        <v>17</v>
      </c>
      <c r="AA596" s="26" t="s">
        <v>17</v>
      </c>
      <c r="AB596" s="27" t="s">
        <v>1128</v>
      </c>
      <c r="AC596" s="26" t="s">
        <v>17</v>
      </c>
      <c r="AD596" s="26" t="str">
        <f t="shared" si="50"/>
        <v>Pública clasificada</v>
      </c>
      <c r="AE596" s="26" t="e">
        <f t="shared" ca="1" si="47"/>
        <v>#NAME?</v>
      </c>
    </row>
    <row r="597" spans="8:31" ht="285" x14ac:dyDescent="0.25">
      <c r="H597" s="16" t="e">
        <f ca="1" xml:space="preserve"> _xll.EPMOlapMemberO("[CONTRATO].[PARENTH1].[C84332025]","","C84332025","","000;001")</f>
        <v>#NAME?</v>
      </c>
      <c r="I597" s="16" t="e">
        <f ca="1" xml:space="preserve"> _xll.EPMOlapMemberO("[AREA].[PARENTH1].[10000000025003]","","Gcia. Investigación","","000;001")</f>
        <v>#NAME?</v>
      </c>
      <c r="J597" s="16" t="e">
        <f ca="1" xml:space="preserve"> _xll.EPMOlapMemberO("[RUBRO].[PARENTH1].[5118150001]","","TRAMITES Y LICENCIAS","","000;001")</f>
        <v>#NAME?</v>
      </c>
      <c r="K597" s="17" t="s">
        <v>1089</v>
      </c>
      <c r="L597" s="17" t="s">
        <v>371</v>
      </c>
      <c r="M597" s="17" t="s">
        <v>9</v>
      </c>
      <c r="N597" s="35" t="s">
        <v>374</v>
      </c>
      <c r="O597" s="43" t="s">
        <v>1079</v>
      </c>
      <c r="P597" t="str">
        <f t="shared" si="48"/>
        <v>enero</v>
      </c>
      <c r="Q597" s="43" t="s">
        <v>15</v>
      </c>
      <c r="R597" s="51">
        <f t="shared" si="46"/>
        <v>11.066666666666666</v>
      </c>
      <c r="S597" s="17" t="s">
        <v>21</v>
      </c>
      <c r="T597" s="17" t="s">
        <v>144</v>
      </c>
      <c r="U597" s="18">
        <v>200000000</v>
      </c>
      <c r="V597" s="18">
        <v>200000000</v>
      </c>
      <c r="W597" s="18" t="s">
        <v>17</v>
      </c>
      <c r="X597" s="15" t="str">
        <f t="shared" si="49"/>
        <v>APROBADAS</v>
      </c>
      <c r="Y597" s="26" t="s">
        <v>1142</v>
      </c>
      <c r="Z597" s="26" t="s">
        <v>17</v>
      </c>
      <c r="AA597" s="26" t="s">
        <v>17</v>
      </c>
      <c r="AB597" s="27" t="s">
        <v>1128</v>
      </c>
      <c r="AC597" s="26" t="s">
        <v>17</v>
      </c>
      <c r="AD597" s="26" t="str">
        <f t="shared" si="50"/>
        <v>Pública clasificada</v>
      </c>
      <c r="AE597" s="26" t="e">
        <f t="shared" ca="1" si="47"/>
        <v>#NAME?</v>
      </c>
    </row>
    <row r="598" spans="8:31" ht="285" x14ac:dyDescent="0.25">
      <c r="H598" s="16" t="e">
        <f ca="1" xml:space="preserve"> _xll.EPMOlapMemberO("[CONTRATO].[PARENTH1].[C84342025]","","C84342025","","000;001")</f>
        <v>#NAME?</v>
      </c>
      <c r="I598" s="16" t="e">
        <f ca="1" xml:space="preserve"> _xll.EPMOlapMemberO("[AREA].[PARENTH1].[10000000025003]","","Gcia. Investigación","","000;001")</f>
        <v>#NAME?</v>
      </c>
      <c r="J598" s="16" t="e">
        <f ca="1" xml:space="preserve"> _xll.EPMOlapMemberO("[RUBRO].[PARENTH1].[5118150001]","","TRAMITES Y LICENCIAS","","000;001")</f>
        <v>#NAME?</v>
      </c>
      <c r="K598" s="17" t="s">
        <v>1090</v>
      </c>
      <c r="L598" s="17" t="s">
        <v>371</v>
      </c>
      <c r="M598" s="17" t="s">
        <v>9</v>
      </c>
      <c r="N598" s="35" t="s">
        <v>374</v>
      </c>
      <c r="O598" s="43" t="s">
        <v>1079</v>
      </c>
      <c r="P598" t="str">
        <f t="shared" si="48"/>
        <v>enero</v>
      </c>
      <c r="Q598" s="43" t="s">
        <v>15</v>
      </c>
      <c r="R598" s="51">
        <f t="shared" si="46"/>
        <v>11.066666666666666</v>
      </c>
      <c r="S598" s="17" t="s">
        <v>21</v>
      </c>
      <c r="T598" s="17" t="s">
        <v>144</v>
      </c>
      <c r="U598" s="18">
        <v>200000000</v>
      </c>
      <c r="V598" s="18">
        <v>200000000</v>
      </c>
      <c r="W598" s="18" t="s">
        <v>17</v>
      </c>
      <c r="X598" s="15" t="str">
        <f t="shared" si="49"/>
        <v>APROBADAS</v>
      </c>
      <c r="Y598" s="26" t="s">
        <v>1142</v>
      </c>
      <c r="Z598" s="26" t="s">
        <v>17</v>
      </c>
      <c r="AA598" s="26" t="s">
        <v>17</v>
      </c>
      <c r="AB598" s="27" t="s">
        <v>1128</v>
      </c>
      <c r="AC598" s="26" t="s">
        <v>17</v>
      </c>
      <c r="AD598" s="26" t="str">
        <f t="shared" si="50"/>
        <v>Pública clasificada</v>
      </c>
      <c r="AE598" s="26" t="e">
        <f t="shared" ca="1" si="47"/>
        <v>#NAME?</v>
      </c>
    </row>
    <row r="599" spans="8:31" ht="285" x14ac:dyDescent="0.25">
      <c r="H599" s="16" t="e">
        <f ca="1" xml:space="preserve"> _xll.EPMOlapMemberO("[CONTRATO].[PARENTH1].[C84352025]","","C84352025","","000;001")</f>
        <v>#NAME?</v>
      </c>
      <c r="I599" s="16" t="e">
        <f ca="1" xml:space="preserve"> _xll.EPMOlapMemberO("[AREA].[PARENTH1].[10000000025003]","","Gcia. Investigación","","000;001")</f>
        <v>#NAME?</v>
      </c>
      <c r="J599" s="16" t="e">
        <f ca="1" xml:space="preserve"> _xll.EPMOlapMemberO("[RUBRO].[PARENTH1].[5118150001]","","TRAMITES Y LICENCIAS","","000;001")</f>
        <v>#NAME?</v>
      </c>
      <c r="K599" s="17" t="s">
        <v>1091</v>
      </c>
      <c r="L599" s="17" t="s">
        <v>371</v>
      </c>
      <c r="M599" s="17" t="s">
        <v>9</v>
      </c>
      <c r="N599" s="35" t="s">
        <v>374</v>
      </c>
      <c r="O599" s="43" t="s">
        <v>1079</v>
      </c>
      <c r="P599" t="str">
        <f t="shared" si="48"/>
        <v>enero</v>
      </c>
      <c r="Q599" s="43" t="s">
        <v>15</v>
      </c>
      <c r="R599" s="51">
        <f t="shared" si="46"/>
        <v>11.066666666666666</v>
      </c>
      <c r="S599" s="17" t="s">
        <v>21</v>
      </c>
      <c r="T599" s="17" t="s">
        <v>144</v>
      </c>
      <c r="U599" s="18">
        <v>150000000</v>
      </c>
      <c r="V599" s="18">
        <v>150000000</v>
      </c>
      <c r="W599" s="18" t="s">
        <v>17</v>
      </c>
      <c r="X599" s="15" t="str">
        <f t="shared" si="49"/>
        <v>APROBADAS</v>
      </c>
      <c r="Y599" s="26" t="s">
        <v>1142</v>
      </c>
      <c r="Z599" s="26" t="s">
        <v>17</v>
      </c>
      <c r="AA599" s="26" t="s">
        <v>17</v>
      </c>
      <c r="AB599" s="27" t="s">
        <v>1128</v>
      </c>
      <c r="AC599" s="26" t="s">
        <v>17</v>
      </c>
      <c r="AD599" s="26" t="str">
        <f t="shared" si="50"/>
        <v>Pública clasificada</v>
      </c>
      <c r="AE599" s="26" t="e">
        <f t="shared" ca="1" si="47"/>
        <v>#NAME?</v>
      </c>
    </row>
    <row r="600" spans="8:31" ht="285" x14ac:dyDescent="0.25">
      <c r="H600" s="16" t="e">
        <f ca="1" xml:space="preserve"> _xll.EPMOlapMemberO("[CONTRATO].[PARENTH1].[C84362025]","","C84362025","","000;001")</f>
        <v>#NAME?</v>
      </c>
      <c r="I600" s="16" t="e">
        <f ca="1" xml:space="preserve"> _xll.EPMOlapMemberO("[AREA].[PARENTH1].[10000000025003]","","Gcia. Investigación","","000;001")</f>
        <v>#NAME?</v>
      </c>
      <c r="J600" s="16" t="e">
        <f ca="1" xml:space="preserve"> _xll.EPMOlapMemberO("[RUBRO].[PARENTH1].[5118150001]","","TRAMITES Y LICENCIAS","","000;001")</f>
        <v>#NAME?</v>
      </c>
      <c r="K600" s="17" t="s">
        <v>1092</v>
      </c>
      <c r="L600" s="17" t="s">
        <v>371</v>
      </c>
      <c r="M600" s="17" t="s">
        <v>9</v>
      </c>
      <c r="N600" s="35" t="s">
        <v>374</v>
      </c>
      <c r="O600" s="43" t="s">
        <v>1079</v>
      </c>
      <c r="P600" t="str">
        <f t="shared" si="48"/>
        <v>enero</v>
      </c>
      <c r="Q600" s="43" t="s">
        <v>15</v>
      </c>
      <c r="R600" s="51">
        <f t="shared" si="46"/>
        <v>11.066666666666666</v>
      </c>
      <c r="S600" s="17" t="s">
        <v>21</v>
      </c>
      <c r="T600" s="17" t="s">
        <v>144</v>
      </c>
      <c r="U600" s="18">
        <v>150000000</v>
      </c>
      <c r="V600" s="18">
        <v>150000000</v>
      </c>
      <c r="W600" s="18" t="s">
        <v>17</v>
      </c>
      <c r="X600" s="15" t="str">
        <f t="shared" si="49"/>
        <v>APROBADAS</v>
      </c>
      <c r="Y600" s="26" t="s">
        <v>1142</v>
      </c>
      <c r="Z600" s="26" t="s">
        <v>17</v>
      </c>
      <c r="AA600" s="26" t="s">
        <v>17</v>
      </c>
      <c r="AB600" s="27" t="s">
        <v>1128</v>
      </c>
      <c r="AC600" s="26" t="s">
        <v>17</v>
      </c>
      <c r="AD600" s="26" t="str">
        <f t="shared" si="50"/>
        <v>Pública clasificada</v>
      </c>
      <c r="AE600" s="26" t="e">
        <f t="shared" ca="1" si="47"/>
        <v>#NAME?</v>
      </c>
    </row>
    <row r="601" spans="8:31" ht="285" x14ac:dyDescent="0.25">
      <c r="H601" s="16" t="e">
        <f ca="1" xml:space="preserve"> _xll.EPMOlapMemberO("[CONTRATO].[PARENTH1].[C84372025]","","C84372025","","000;001")</f>
        <v>#NAME?</v>
      </c>
      <c r="I601" s="16" t="e">
        <f ca="1" xml:space="preserve"> _xll.EPMOlapMemberO("[AREA].[PARENTH1].[10000000025003]","","Gcia. Investigación","","000;001")</f>
        <v>#NAME?</v>
      </c>
      <c r="J601" s="16" t="e">
        <f ca="1" xml:space="preserve"> _xll.EPMOlapMemberO("[RUBRO].[PARENTH1].[5118150001]","","TRAMITES Y LICENCIAS","","000;001")</f>
        <v>#NAME?</v>
      </c>
      <c r="K601" s="17" t="s">
        <v>1093</v>
      </c>
      <c r="L601" s="17" t="s">
        <v>371</v>
      </c>
      <c r="M601" s="17" t="s">
        <v>9</v>
      </c>
      <c r="N601" s="35" t="s">
        <v>374</v>
      </c>
      <c r="O601" s="43" t="s">
        <v>1079</v>
      </c>
      <c r="P601" t="str">
        <f t="shared" si="48"/>
        <v>enero</v>
      </c>
      <c r="Q601" s="43" t="s">
        <v>15</v>
      </c>
      <c r="R601" s="51">
        <f t="shared" si="46"/>
        <v>11.066666666666666</v>
      </c>
      <c r="S601" s="17" t="s">
        <v>21</v>
      </c>
      <c r="T601" s="17" t="s">
        <v>144</v>
      </c>
      <c r="U601" s="18">
        <v>150000000</v>
      </c>
      <c r="V601" s="18">
        <v>150000000</v>
      </c>
      <c r="W601" s="18" t="s">
        <v>17</v>
      </c>
      <c r="X601" s="15" t="str">
        <f t="shared" si="49"/>
        <v>APROBADAS</v>
      </c>
      <c r="Y601" s="26" t="s">
        <v>1142</v>
      </c>
      <c r="Z601" s="26" t="s">
        <v>17</v>
      </c>
      <c r="AA601" s="26" t="s">
        <v>17</v>
      </c>
      <c r="AB601" s="27" t="s">
        <v>1128</v>
      </c>
      <c r="AC601" s="26" t="s">
        <v>17</v>
      </c>
      <c r="AD601" s="26" t="str">
        <f t="shared" si="50"/>
        <v>Pública clasificada</v>
      </c>
      <c r="AE601" s="26" t="e">
        <f t="shared" ca="1" si="47"/>
        <v>#NAME?</v>
      </c>
    </row>
    <row r="602" spans="8:31" ht="285" x14ac:dyDescent="0.25">
      <c r="H602" s="16" t="e">
        <f ca="1" xml:space="preserve"> _xll.EPMOlapMemberO("[CONTRATO].[PARENTH1].[C84382025]","","C84382025","","000;001")</f>
        <v>#NAME?</v>
      </c>
      <c r="I602" s="16" t="e">
        <f ca="1" xml:space="preserve"> _xll.EPMOlapMemberO("[AREA].[PARENTH1].[10000000025003]","","Gcia. Investigación","","000;001")</f>
        <v>#NAME?</v>
      </c>
      <c r="J602" s="16" t="e">
        <f ca="1" xml:space="preserve"> _xll.EPMOlapMemberO("[RUBRO].[PARENTH1].[5118150001]","","TRAMITES Y LICENCIAS","","000;001")</f>
        <v>#NAME?</v>
      </c>
      <c r="K602" s="17" t="s">
        <v>1094</v>
      </c>
      <c r="L602" s="17" t="s">
        <v>371</v>
      </c>
      <c r="M602" s="17" t="s">
        <v>9</v>
      </c>
      <c r="N602" s="35" t="s">
        <v>374</v>
      </c>
      <c r="O602" s="43" t="s">
        <v>1079</v>
      </c>
      <c r="P602" t="str">
        <f t="shared" si="48"/>
        <v>enero</v>
      </c>
      <c r="Q602" s="43" t="s">
        <v>15</v>
      </c>
      <c r="R602" s="51">
        <f t="shared" ref="R602:R665" si="51">(Q602-O602)/30</f>
        <v>11.066666666666666</v>
      </c>
      <c r="S602" s="17" t="s">
        <v>21</v>
      </c>
      <c r="T602" s="17" t="s">
        <v>144</v>
      </c>
      <c r="U602" s="18">
        <v>250000000</v>
      </c>
      <c r="V602" s="18">
        <v>250000000</v>
      </c>
      <c r="W602" s="18" t="s">
        <v>17</v>
      </c>
      <c r="X602" s="15" t="str">
        <f t="shared" si="49"/>
        <v>APROBADAS</v>
      </c>
      <c r="Y602" s="26" t="s">
        <v>1142</v>
      </c>
      <c r="Z602" s="26" t="s">
        <v>17</v>
      </c>
      <c r="AA602" s="26" t="s">
        <v>17</v>
      </c>
      <c r="AB602" s="27" t="s">
        <v>1128</v>
      </c>
      <c r="AC602" s="26" t="s">
        <v>17</v>
      </c>
      <c r="AD602" s="26" t="str">
        <f t="shared" si="50"/>
        <v>Pública clasificada</v>
      </c>
      <c r="AE602" s="26" t="e">
        <f t="shared" ca="1" si="47"/>
        <v>#NAME?</v>
      </c>
    </row>
    <row r="603" spans="8:31" ht="285" x14ac:dyDescent="0.25">
      <c r="H603" s="16" t="e">
        <f ca="1" xml:space="preserve"> _xll.EPMOlapMemberO("[CONTRATO].[PARENTH1].[C84392025]","","C84392025","","000;001")</f>
        <v>#NAME?</v>
      </c>
      <c r="I603" s="16" t="e">
        <f ca="1" xml:space="preserve"> _xll.EPMOlapMemberO("[AREA].[PARENTH1].[10000000025003]","","Gcia. Investigación","","000;001")</f>
        <v>#NAME?</v>
      </c>
      <c r="J603" s="16" t="e">
        <f ca="1" xml:space="preserve"> _xll.EPMOlapMemberO("[RUBRO].[PARENTH1].[5118150001]","","TRAMITES Y LICENCIAS","","000;001")</f>
        <v>#NAME?</v>
      </c>
      <c r="K603" s="17" t="s">
        <v>1095</v>
      </c>
      <c r="L603" s="17" t="s">
        <v>371</v>
      </c>
      <c r="M603" s="17" t="s">
        <v>9</v>
      </c>
      <c r="N603" s="35" t="s">
        <v>374</v>
      </c>
      <c r="O603" s="43" t="s">
        <v>1079</v>
      </c>
      <c r="P603" t="str">
        <f t="shared" si="48"/>
        <v>enero</v>
      </c>
      <c r="Q603" s="43" t="s">
        <v>15</v>
      </c>
      <c r="R603" s="51">
        <f t="shared" si="51"/>
        <v>11.066666666666666</v>
      </c>
      <c r="S603" s="17" t="s">
        <v>21</v>
      </c>
      <c r="T603" s="17" t="s">
        <v>144</v>
      </c>
      <c r="U603" s="18">
        <v>200000000</v>
      </c>
      <c r="V603" s="18">
        <v>200000000</v>
      </c>
      <c r="W603" s="18" t="s">
        <v>17</v>
      </c>
      <c r="X603" s="15" t="str">
        <f t="shared" si="49"/>
        <v>APROBADAS</v>
      </c>
      <c r="Y603" s="26" t="s">
        <v>1142</v>
      </c>
      <c r="Z603" s="26" t="s">
        <v>17</v>
      </c>
      <c r="AA603" s="26" t="s">
        <v>17</v>
      </c>
      <c r="AB603" s="27" t="s">
        <v>1128</v>
      </c>
      <c r="AC603" s="26" t="s">
        <v>17</v>
      </c>
      <c r="AD603" s="26" t="str">
        <f t="shared" si="50"/>
        <v>Pública clasificada</v>
      </c>
      <c r="AE603" s="26" t="e">
        <f t="shared" ca="1" si="47"/>
        <v>#NAME?</v>
      </c>
    </row>
    <row r="604" spans="8:31" ht="285" x14ac:dyDescent="0.25">
      <c r="H604" s="16" t="e">
        <f ca="1" xml:space="preserve"> _xll.EPMOlapMemberO("[CONTRATO].[PARENTH1].[C84402025]","","C84402025","","000;001")</f>
        <v>#NAME?</v>
      </c>
      <c r="I604" s="16" t="e">
        <f ca="1" xml:space="preserve"> _xll.EPMOlapMemberO("[AREA].[PARENTH1].[10000000025003]","","Gcia. Investigación","","000;001")</f>
        <v>#NAME?</v>
      </c>
      <c r="J604" s="16" t="e">
        <f ca="1" xml:space="preserve"> _xll.EPMOlapMemberO("[RUBRO].[PARENTH1].[5118150001]","","TRAMITES Y LICENCIAS","","000;001")</f>
        <v>#NAME?</v>
      </c>
      <c r="K604" s="17" t="s">
        <v>1096</v>
      </c>
      <c r="L604" s="17" t="s">
        <v>371</v>
      </c>
      <c r="M604" s="17" t="s">
        <v>9</v>
      </c>
      <c r="N604" s="35" t="s">
        <v>374</v>
      </c>
      <c r="O604" s="43" t="s">
        <v>1079</v>
      </c>
      <c r="P604" t="str">
        <f t="shared" si="48"/>
        <v>enero</v>
      </c>
      <c r="Q604" s="43" t="s">
        <v>15</v>
      </c>
      <c r="R604" s="51">
        <f t="shared" si="51"/>
        <v>11.066666666666666</v>
      </c>
      <c r="S604" s="17" t="s">
        <v>21</v>
      </c>
      <c r="T604" s="17" t="s">
        <v>144</v>
      </c>
      <c r="U604" s="18">
        <v>100000000</v>
      </c>
      <c r="V604" s="18">
        <v>100000000</v>
      </c>
      <c r="W604" s="18" t="s">
        <v>17</v>
      </c>
      <c r="X604" s="15" t="str">
        <f t="shared" si="49"/>
        <v>APROBADAS</v>
      </c>
      <c r="Y604" s="26" t="s">
        <v>1142</v>
      </c>
      <c r="Z604" s="26" t="s">
        <v>17</v>
      </c>
      <c r="AA604" s="26" t="s">
        <v>17</v>
      </c>
      <c r="AB604" s="27" t="s">
        <v>1128</v>
      </c>
      <c r="AC604" s="26" t="s">
        <v>17</v>
      </c>
      <c r="AD604" s="26" t="str">
        <f t="shared" si="50"/>
        <v>Pública clasificada</v>
      </c>
      <c r="AE604" s="26" t="e">
        <f t="shared" ca="1" si="47"/>
        <v>#NAME?</v>
      </c>
    </row>
    <row r="605" spans="8:31" ht="285" x14ac:dyDescent="0.25">
      <c r="H605" s="16" t="e">
        <f ca="1" xml:space="preserve"> _xll.EPMOlapMemberO("[CONTRATO].[PARENTH1].[C84412025]","","C84412025","","000;001")</f>
        <v>#NAME?</v>
      </c>
      <c r="I605" s="16" t="e">
        <f ca="1" xml:space="preserve"> _xll.EPMOlapMemberO("[AREA].[PARENTH1].[10000000025003]","","Gcia. Investigación","","000;001")</f>
        <v>#NAME?</v>
      </c>
      <c r="J605" s="16" t="e">
        <f ca="1" xml:space="preserve"> _xll.EPMOlapMemberO("[RUBRO].[PARENTH1].[5118150001]","","TRAMITES Y LICENCIAS","","000;001")</f>
        <v>#NAME?</v>
      </c>
      <c r="K605" s="17" t="s">
        <v>1097</v>
      </c>
      <c r="L605" s="17" t="s">
        <v>371</v>
      </c>
      <c r="M605" s="17" t="s">
        <v>9</v>
      </c>
      <c r="N605" s="35" t="s">
        <v>374</v>
      </c>
      <c r="O605" s="43" t="s">
        <v>1079</v>
      </c>
      <c r="P605" t="str">
        <f t="shared" si="48"/>
        <v>enero</v>
      </c>
      <c r="Q605" s="43" t="s">
        <v>15</v>
      </c>
      <c r="R605" s="51">
        <f t="shared" si="51"/>
        <v>11.066666666666666</v>
      </c>
      <c r="S605" s="17" t="s">
        <v>21</v>
      </c>
      <c r="T605" s="17" t="s">
        <v>144</v>
      </c>
      <c r="U605" s="18">
        <v>100000000</v>
      </c>
      <c r="V605" s="18">
        <v>100000000</v>
      </c>
      <c r="W605" s="18" t="s">
        <v>17</v>
      </c>
      <c r="X605" s="15" t="str">
        <f t="shared" si="49"/>
        <v>APROBADAS</v>
      </c>
      <c r="Y605" s="26" t="s">
        <v>1142</v>
      </c>
      <c r="Z605" s="26" t="s">
        <v>17</v>
      </c>
      <c r="AA605" s="26" t="s">
        <v>17</v>
      </c>
      <c r="AB605" s="27" t="s">
        <v>1128</v>
      </c>
      <c r="AC605" s="26" t="s">
        <v>17</v>
      </c>
      <c r="AD605" s="26" t="str">
        <f t="shared" si="50"/>
        <v>Pública clasificada</v>
      </c>
      <c r="AE605" s="26" t="e">
        <f t="shared" ca="1" si="47"/>
        <v>#NAME?</v>
      </c>
    </row>
    <row r="606" spans="8:31" ht="285" x14ac:dyDescent="0.25">
      <c r="H606" s="16" t="e">
        <f ca="1" xml:space="preserve"> _xll.EPMOlapMemberO("[CONTRATO].[PARENTH1].[C84422025]","","C84422025","","000;001")</f>
        <v>#NAME?</v>
      </c>
      <c r="I606" s="16" t="e">
        <f ca="1" xml:space="preserve"> _xll.EPMOlapMemberO("[AREA].[PARENTH1].[10000000025003]","","Gcia. Investigación","","000;001")</f>
        <v>#NAME?</v>
      </c>
      <c r="J606" s="16" t="e">
        <f ca="1" xml:space="preserve"> _xll.EPMOlapMemberO("[RUBRO].[PARENTH1].[5118150001]","","TRAMITES Y LICENCIAS","","000;001")</f>
        <v>#NAME?</v>
      </c>
      <c r="K606" s="17" t="s">
        <v>1098</v>
      </c>
      <c r="L606" s="17" t="s">
        <v>371</v>
      </c>
      <c r="M606" s="17" t="s">
        <v>9</v>
      </c>
      <c r="N606" s="35" t="s">
        <v>374</v>
      </c>
      <c r="O606" s="43" t="s">
        <v>1079</v>
      </c>
      <c r="P606" t="str">
        <f t="shared" si="48"/>
        <v>enero</v>
      </c>
      <c r="Q606" s="43" t="s">
        <v>15</v>
      </c>
      <c r="R606" s="51">
        <f t="shared" si="51"/>
        <v>11.066666666666666</v>
      </c>
      <c r="S606" s="17" t="s">
        <v>21</v>
      </c>
      <c r="T606" s="17" t="s">
        <v>144</v>
      </c>
      <c r="U606" s="18">
        <v>50000000</v>
      </c>
      <c r="V606" s="18">
        <v>50000000</v>
      </c>
      <c r="W606" s="18" t="s">
        <v>17</v>
      </c>
      <c r="X606" s="15" t="str">
        <f t="shared" si="49"/>
        <v>APROBADAS</v>
      </c>
      <c r="Y606" s="26" t="s">
        <v>1142</v>
      </c>
      <c r="Z606" s="26" t="s">
        <v>17</v>
      </c>
      <c r="AA606" s="26" t="s">
        <v>17</v>
      </c>
      <c r="AB606" s="27" t="s">
        <v>1128</v>
      </c>
      <c r="AC606" s="26" t="s">
        <v>17</v>
      </c>
      <c r="AD606" s="26" t="str">
        <f t="shared" si="50"/>
        <v>Pública clasificada</v>
      </c>
      <c r="AE606" s="26" t="e">
        <f t="shared" ca="1" si="47"/>
        <v>#NAME?</v>
      </c>
    </row>
    <row r="607" spans="8:31" ht="285" x14ac:dyDescent="0.25">
      <c r="H607" s="16" t="e">
        <f ca="1" xml:space="preserve"> _xll.EPMOlapMemberO("[CONTRATO].[PARENTH1].[C84432025]","","C84432025","","000;001")</f>
        <v>#NAME?</v>
      </c>
      <c r="I607" s="16" t="e">
        <f ca="1" xml:space="preserve"> _xll.EPMOlapMemberO("[AREA].[PARENTH1].[10000000025003]","","Gcia. Investigación","","000;001")</f>
        <v>#NAME?</v>
      </c>
      <c r="J607" s="16" t="e">
        <f ca="1" xml:space="preserve"> _xll.EPMOlapMemberO("[RUBRO].[PARENTH1].[5118150001]","","TRAMITES Y LICENCIAS","","000;001")</f>
        <v>#NAME?</v>
      </c>
      <c r="K607" s="17" t="s">
        <v>1099</v>
      </c>
      <c r="L607" s="17" t="s">
        <v>371</v>
      </c>
      <c r="M607" s="17" t="s">
        <v>9</v>
      </c>
      <c r="N607" s="35" t="s">
        <v>374</v>
      </c>
      <c r="O607" s="43" t="s">
        <v>1079</v>
      </c>
      <c r="P607" t="str">
        <f t="shared" si="48"/>
        <v>enero</v>
      </c>
      <c r="Q607" s="43" t="s">
        <v>15</v>
      </c>
      <c r="R607" s="51">
        <f t="shared" si="51"/>
        <v>11.066666666666666</v>
      </c>
      <c r="S607" s="17" t="s">
        <v>21</v>
      </c>
      <c r="T607" s="17" t="s">
        <v>144</v>
      </c>
      <c r="U607" s="18">
        <v>100000000</v>
      </c>
      <c r="V607" s="18">
        <v>100000000</v>
      </c>
      <c r="W607" s="18" t="s">
        <v>17</v>
      </c>
      <c r="X607" s="15" t="str">
        <f t="shared" si="49"/>
        <v>APROBADAS</v>
      </c>
      <c r="Y607" s="26" t="s">
        <v>1142</v>
      </c>
      <c r="Z607" s="26" t="s">
        <v>17</v>
      </c>
      <c r="AA607" s="26" t="s">
        <v>17</v>
      </c>
      <c r="AB607" s="27" t="s">
        <v>1128</v>
      </c>
      <c r="AC607" s="26" t="s">
        <v>17</v>
      </c>
      <c r="AD607" s="26" t="str">
        <f t="shared" si="50"/>
        <v>Pública clasificada</v>
      </c>
      <c r="AE607" s="26" t="e">
        <f t="shared" ca="1" si="47"/>
        <v>#NAME?</v>
      </c>
    </row>
    <row r="608" spans="8:31" ht="285" x14ac:dyDescent="0.25">
      <c r="H608" s="16" t="e">
        <f ca="1" xml:space="preserve"> _xll.EPMOlapMemberO("[CONTRATO].[PARENTH1].[C84442025]","","C84442025","","000;001")</f>
        <v>#NAME?</v>
      </c>
      <c r="I608" s="16" t="e">
        <f ca="1" xml:space="preserve"> _xll.EPMOlapMemberO("[AREA].[PARENTH1].[10000000025003]","","Gcia. Investigación","","000;001")</f>
        <v>#NAME?</v>
      </c>
      <c r="J608" s="16" t="e">
        <f ca="1" xml:space="preserve"> _xll.EPMOlapMemberO("[RUBRO].[PARENTH1].[5118150001]","","TRAMITES Y LICENCIAS","","000;001")</f>
        <v>#NAME?</v>
      </c>
      <c r="K608" s="17" t="s">
        <v>1100</v>
      </c>
      <c r="L608" s="17" t="s">
        <v>371</v>
      </c>
      <c r="M608" s="17" t="s">
        <v>9</v>
      </c>
      <c r="N608" s="35" t="s">
        <v>374</v>
      </c>
      <c r="O608" s="43" t="s">
        <v>1079</v>
      </c>
      <c r="P608" t="str">
        <f t="shared" si="48"/>
        <v>enero</v>
      </c>
      <c r="Q608" s="43" t="s">
        <v>15</v>
      </c>
      <c r="R608" s="51">
        <f t="shared" si="51"/>
        <v>11.066666666666666</v>
      </c>
      <c r="S608" s="17" t="s">
        <v>21</v>
      </c>
      <c r="T608" s="17" t="s">
        <v>144</v>
      </c>
      <c r="U608" s="18">
        <v>50000000</v>
      </c>
      <c r="V608" s="18">
        <v>50000000</v>
      </c>
      <c r="W608" s="18" t="s">
        <v>17</v>
      </c>
      <c r="X608" s="15" t="str">
        <f t="shared" si="49"/>
        <v>APROBADAS</v>
      </c>
      <c r="Y608" s="26" t="s">
        <v>1142</v>
      </c>
      <c r="Z608" s="26" t="s">
        <v>17</v>
      </c>
      <c r="AA608" s="26" t="s">
        <v>17</v>
      </c>
      <c r="AB608" s="27" t="s">
        <v>1128</v>
      </c>
      <c r="AC608" s="26" t="s">
        <v>17</v>
      </c>
      <c r="AD608" s="26" t="str">
        <f t="shared" si="50"/>
        <v>Pública clasificada</v>
      </c>
      <c r="AE608" s="26" t="e">
        <f t="shared" ca="1" si="47"/>
        <v>#NAME?</v>
      </c>
    </row>
    <row r="609" spans="8:31" ht="285" x14ac:dyDescent="0.25">
      <c r="H609" s="16" t="e">
        <f ca="1" xml:space="preserve"> _xll.EPMOlapMemberO("[CONTRATO].[PARENTH1].[C84452025]","","C84452025","","000;001")</f>
        <v>#NAME?</v>
      </c>
      <c r="I609" s="16" t="e">
        <f ca="1" xml:space="preserve"> _xll.EPMOlapMemberO("[AREA].[PARENTH1].[10000000025003]","","Gcia. Investigación","","000;001")</f>
        <v>#NAME?</v>
      </c>
      <c r="J609" s="16" t="e">
        <f ca="1" xml:space="preserve"> _xll.EPMOlapMemberO("[RUBRO].[PARENTH1].[5118150001]","","TRAMITES Y LICENCIAS","","000;001")</f>
        <v>#NAME?</v>
      </c>
      <c r="K609" s="17" t="s">
        <v>1101</v>
      </c>
      <c r="L609" s="17" t="s">
        <v>371</v>
      </c>
      <c r="M609" s="17" t="s">
        <v>9</v>
      </c>
      <c r="N609" s="35" t="s">
        <v>374</v>
      </c>
      <c r="O609" s="43" t="s">
        <v>1079</v>
      </c>
      <c r="P609" t="str">
        <f t="shared" si="48"/>
        <v>enero</v>
      </c>
      <c r="Q609" s="43" t="s">
        <v>15</v>
      </c>
      <c r="R609" s="51">
        <f t="shared" si="51"/>
        <v>11.066666666666666</v>
      </c>
      <c r="S609" s="17" t="s">
        <v>21</v>
      </c>
      <c r="T609" s="17" t="s">
        <v>144</v>
      </c>
      <c r="U609" s="18">
        <v>100000000</v>
      </c>
      <c r="V609" s="18">
        <v>100000000</v>
      </c>
      <c r="W609" s="18" t="s">
        <v>17</v>
      </c>
      <c r="X609" s="15" t="str">
        <f t="shared" si="49"/>
        <v>APROBADAS</v>
      </c>
      <c r="Y609" s="26" t="s">
        <v>1142</v>
      </c>
      <c r="Z609" s="26" t="s">
        <v>17</v>
      </c>
      <c r="AA609" s="26" t="s">
        <v>17</v>
      </c>
      <c r="AB609" s="27" t="s">
        <v>1128</v>
      </c>
      <c r="AC609" s="26" t="s">
        <v>17</v>
      </c>
      <c r="AD609" s="26" t="str">
        <f t="shared" si="50"/>
        <v>Pública clasificada</v>
      </c>
      <c r="AE609" s="26" t="e">
        <f t="shared" ca="1" si="47"/>
        <v>#NAME?</v>
      </c>
    </row>
    <row r="610" spans="8:31" ht="285" x14ac:dyDescent="0.25">
      <c r="H610" s="16" t="e">
        <f ca="1" xml:space="preserve"> _xll.EPMOlapMemberO("[CONTRATO].[PARENTH1].[C84462025]","","C84462025","","000;001")</f>
        <v>#NAME?</v>
      </c>
      <c r="I610" s="16" t="e">
        <f ca="1" xml:space="preserve"> _xll.EPMOlapMemberO("[AREA].[PARENTH1].[10000000025003]","","Gcia. Investigación","","000;001")</f>
        <v>#NAME?</v>
      </c>
      <c r="J610" s="16" t="e">
        <f ca="1" xml:space="preserve"> _xll.EPMOlapMemberO("[RUBRO].[PARENTH1].[5118150001]","","TRAMITES Y LICENCIAS","","000;001")</f>
        <v>#NAME?</v>
      </c>
      <c r="K610" s="17" t="s">
        <v>1102</v>
      </c>
      <c r="L610" s="17" t="s">
        <v>371</v>
      </c>
      <c r="M610" s="17" t="s">
        <v>9</v>
      </c>
      <c r="N610" s="35" t="s">
        <v>374</v>
      </c>
      <c r="O610" s="43" t="s">
        <v>1079</v>
      </c>
      <c r="P610" t="str">
        <f t="shared" si="48"/>
        <v>enero</v>
      </c>
      <c r="Q610" s="43" t="s">
        <v>15</v>
      </c>
      <c r="R610" s="51">
        <f t="shared" si="51"/>
        <v>11.066666666666666</v>
      </c>
      <c r="S610" s="17" t="s">
        <v>21</v>
      </c>
      <c r="T610" s="17" t="s">
        <v>144</v>
      </c>
      <c r="U610" s="18">
        <v>100000000</v>
      </c>
      <c r="V610" s="18">
        <v>100000000</v>
      </c>
      <c r="W610" s="18" t="s">
        <v>17</v>
      </c>
      <c r="X610" s="15" t="str">
        <f t="shared" si="49"/>
        <v>APROBADAS</v>
      </c>
      <c r="Y610" s="26" t="s">
        <v>1142</v>
      </c>
      <c r="Z610" s="26" t="s">
        <v>17</v>
      </c>
      <c r="AA610" s="26" t="s">
        <v>17</v>
      </c>
      <c r="AB610" s="27" t="s">
        <v>1128</v>
      </c>
      <c r="AC610" s="26" t="s">
        <v>17</v>
      </c>
      <c r="AD610" s="26" t="str">
        <f t="shared" si="50"/>
        <v>Pública clasificada</v>
      </c>
      <c r="AE610" s="26" t="e">
        <f t="shared" ca="1" si="47"/>
        <v>#NAME?</v>
      </c>
    </row>
    <row r="611" spans="8:31" ht="285" x14ac:dyDescent="0.25">
      <c r="H611" s="16" t="e">
        <f ca="1" xml:space="preserve"> _xll.EPMOlapMemberO("[CONTRATO].[PARENTH1].[C84472025]","","C84472025","","000;001")</f>
        <v>#NAME?</v>
      </c>
      <c r="I611" s="16" t="e">
        <f ca="1" xml:space="preserve"> _xll.EPMOlapMemberO("[AREA].[PARENTH1].[10000000025003]","","Gcia. Investigación","","000;001")</f>
        <v>#NAME?</v>
      </c>
      <c r="J611" s="16" t="e">
        <f ca="1" xml:space="preserve"> _xll.EPMOlapMemberO("[RUBRO].[PARENTH1].[5118150001]","","TRAMITES Y LICENCIAS","","000;001")</f>
        <v>#NAME?</v>
      </c>
      <c r="K611" s="17" t="s">
        <v>1103</v>
      </c>
      <c r="L611" s="17" t="s">
        <v>371</v>
      </c>
      <c r="M611" s="17" t="s">
        <v>9</v>
      </c>
      <c r="N611" s="35" t="s">
        <v>374</v>
      </c>
      <c r="O611" s="43" t="s">
        <v>1079</v>
      </c>
      <c r="P611" t="str">
        <f t="shared" si="48"/>
        <v>enero</v>
      </c>
      <c r="Q611" s="43" t="s">
        <v>15</v>
      </c>
      <c r="R611" s="51">
        <f t="shared" si="51"/>
        <v>11.066666666666666</v>
      </c>
      <c r="S611" s="17" t="s">
        <v>21</v>
      </c>
      <c r="T611" s="17" t="s">
        <v>144</v>
      </c>
      <c r="U611" s="18">
        <v>100000000</v>
      </c>
      <c r="V611" s="18">
        <v>100000000</v>
      </c>
      <c r="W611" s="18" t="s">
        <v>17</v>
      </c>
      <c r="X611" s="15" t="str">
        <f t="shared" si="49"/>
        <v>APROBADAS</v>
      </c>
      <c r="Y611" s="26" t="s">
        <v>1142</v>
      </c>
      <c r="Z611" s="26" t="s">
        <v>17</v>
      </c>
      <c r="AA611" s="26" t="s">
        <v>17</v>
      </c>
      <c r="AB611" s="27" t="s">
        <v>1128</v>
      </c>
      <c r="AC611" s="26" t="s">
        <v>17</v>
      </c>
      <c r="AD611" s="26" t="str">
        <f t="shared" si="50"/>
        <v>Pública clasificada</v>
      </c>
      <c r="AE611" s="26" t="e">
        <f t="shared" ca="1" si="47"/>
        <v>#NAME?</v>
      </c>
    </row>
    <row r="612" spans="8:31" ht="285" x14ac:dyDescent="0.25">
      <c r="H612" s="16" t="e">
        <f ca="1" xml:space="preserve"> _xll.EPMOlapMemberO("[CONTRATO].[PARENTH1].[C84482025]","","C84482025","","000;001")</f>
        <v>#NAME?</v>
      </c>
      <c r="I612" s="16" t="e">
        <f ca="1" xml:space="preserve"> _xll.EPMOlapMemberO("[AREA].[PARENTH1].[10000000025003]","","Gcia. Investigación","","000;001")</f>
        <v>#NAME?</v>
      </c>
      <c r="J612" s="16" t="e">
        <f ca="1" xml:space="preserve"> _xll.EPMOlapMemberO("[RUBRO].[PARENTH1].[5118150001]","","TRAMITES Y LICENCIAS","","000;001")</f>
        <v>#NAME?</v>
      </c>
      <c r="K612" s="17" t="s">
        <v>1104</v>
      </c>
      <c r="L612" s="17" t="s">
        <v>371</v>
      </c>
      <c r="M612" s="17" t="s">
        <v>9</v>
      </c>
      <c r="N612" s="35" t="s">
        <v>374</v>
      </c>
      <c r="O612" s="43" t="s">
        <v>1079</v>
      </c>
      <c r="P612" t="str">
        <f t="shared" si="48"/>
        <v>enero</v>
      </c>
      <c r="Q612" s="43" t="s">
        <v>15</v>
      </c>
      <c r="R612" s="51">
        <f t="shared" si="51"/>
        <v>11.066666666666666</v>
      </c>
      <c r="S612" s="17" t="s">
        <v>21</v>
      </c>
      <c r="T612" s="17" t="s">
        <v>144</v>
      </c>
      <c r="U612" s="18">
        <v>150000000</v>
      </c>
      <c r="V612" s="18">
        <v>150000000</v>
      </c>
      <c r="W612" s="18" t="s">
        <v>17</v>
      </c>
      <c r="X612" s="15" t="str">
        <f t="shared" si="49"/>
        <v>APROBADAS</v>
      </c>
      <c r="Y612" s="26" t="s">
        <v>1142</v>
      </c>
      <c r="Z612" s="26" t="s">
        <v>17</v>
      </c>
      <c r="AA612" s="26" t="s">
        <v>17</v>
      </c>
      <c r="AB612" s="27" t="s">
        <v>1128</v>
      </c>
      <c r="AC612" s="26" t="s">
        <v>17</v>
      </c>
      <c r="AD612" s="26" t="str">
        <f t="shared" si="50"/>
        <v>Pública clasificada</v>
      </c>
      <c r="AE612" s="26" t="e">
        <f t="shared" ca="1" si="47"/>
        <v>#NAME?</v>
      </c>
    </row>
    <row r="613" spans="8:31" ht="285" x14ac:dyDescent="0.25">
      <c r="H613" s="16" t="e">
        <f ca="1" xml:space="preserve"> _xll.EPMOlapMemberO("[CONTRATO].[PARENTH1].[C84492025]","","C84492025","","000;001")</f>
        <v>#NAME?</v>
      </c>
      <c r="I613" s="16" t="e">
        <f ca="1" xml:space="preserve"> _xll.EPMOlapMemberO("[AREA].[PARENTH1].[10000000025003]","","Gcia. Investigación","","000;001")</f>
        <v>#NAME?</v>
      </c>
      <c r="J613" s="16" t="e">
        <f ca="1" xml:space="preserve"> _xll.EPMOlapMemberO("[RUBRO].[PARENTH1].[5118150001]","","TRAMITES Y LICENCIAS","","000;001")</f>
        <v>#NAME?</v>
      </c>
      <c r="K613" s="17" t="s">
        <v>1105</v>
      </c>
      <c r="L613" s="17" t="s">
        <v>371</v>
      </c>
      <c r="M613" s="17" t="s">
        <v>9</v>
      </c>
      <c r="N613" s="35" t="s">
        <v>374</v>
      </c>
      <c r="O613" s="43" t="s">
        <v>1079</v>
      </c>
      <c r="P613" t="str">
        <f t="shared" si="48"/>
        <v>enero</v>
      </c>
      <c r="Q613" s="43" t="s">
        <v>15</v>
      </c>
      <c r="R613" s="51">
        <f t="shared" si="51"/>
        <v>11.066666666666666</v>
      </c>
      <c r="S613" s="17" t="s">
        <v>21</v>
      </c>
      <c r="T613" s="17" t="s">
        <v>144</v>
      </c>
      <c r="U613" s="18">
        <v>200000000</v>
      </c>
      <c r="V613" s="18">
        <v>200000000</v>
      </c>
      <c r="W613" s="18" t="s">
        <v>17</v>
      </c>
      <c r="X613" s="15" t="str">
        <f t="shared" si="49"/>
        <v>APROBADAS</v>
      </c>
      <c r="Y613" s="26" t="s">
        <v>1142</v>
      </c>
      <c r="Z613" s="26" t="s">
        <v>17</v>
      </c>
      <c r="AA613" s="26" t="s">
        <v>17</v>
      </c>
      <c r="AB613" s="27" t="s">
        <v>1128</v>
      </c>
      <c r="AC613" s="26" t="s">
        <v>17</v>
      </c>
      <c r="AD613" s="26" t="str">
        <f t="shared" si="50"/>
        <v>Pública clasificada</v>
      </c>
      <c r="AE613" s="26" t="e">
        <f t="shared" ca="1" si="47"/>
        <v>#NAME?</v>
      </c>
    </row>
    <row r="614" spans="8:31" ht="285" x14ac:dyDescent="0.25">
      <c r="H614" s="16" t="e">
        <f ca="1" xml:space="preserve"> _xll.EPMOlapMemberO("[CONTRATO].[PARENTH1].[C84502025]","","C84502025","","000;001")</f>
        <v>#NAME?</v>
      </c>
      <c r="I614" s="16" t="e">
        <f ca="1" xml:space="preserve"> _xll.EPMOlapMemberO("[AREA].[PARENTH1].[10000000025003]","","Gcia. Investigación","","000;001")</f>
        <v>#NAME?</v>
      </c>
      <c r="J614" s="16" t="e">
        <f ca="1" xml:space="preserve"> _xll.EPMOlapMemberO("[RUBRO].[PARENTH1].[5118150001]","","TRAMITES Y LICENCIAS","","000;001")</f>
        <v>#NAME?</v>
      </c>
      <c r="K614" s="17" t="s">
        <v>1106</v>
      </c>
      <c r="L614" s="17" t="s">
        <v>1107</v>
      </c>
      <c r="M614" s="17" t="s">
        <v>114</v>
      </c>
      <c r="N614" s="35" t="s">
        <v>1108</v>
      </c>
      <c r="O614" s="43" t="s">
        <v>228</v>
      </c>
      <c r="P614" t="str">
        <f t="shared" si="48"/>
        <v>enero</v>
      </c>
      <c r="Q614" s="43" t="s">
        <v>15</v>
      </c>
      <c r="R614" s="51">
        <f t="shared" si="51"/>
        <v>11.666666666666666</v>
      </c>
      <c r="S614" s="17" t="s">
        <v>21</v>
      </c>
      <c r="T614" s="17" t="s">
        <v>11</v>
      </c>
      <c r="U614" s="18">
        <v>69000000</v>
      </c>
      <c r="V614" s="18">
        <v>69000000</v>
      </c>
      <c r="W614" s="18" t="s">
        <v>25</v>
      </c>
      <c r="X614" s="15" t="str">
        <f t="shared" si="49"/>
        <v>NO APLICA</v>
      </c>
      <c r="Y614" s="26" t="s">
        <v>1142</v>
      </c>
      <c r="Z614" s="26" t="s">
        <v>17</v>
      </c>
      <c r="AA614" s="26" t="s">
        <v>17</v>
      </c>
      <c r="AB614" s="27" t="s">
        <v>1128</v>
      </c>
      <c r="AC614" s="26" t="s">
        <v>17</v>
      </c>
      <c r="AD614" s="26" t="str">
        <f t="shared" si="50"/>
        <v>Pública clasificada</v>
      </c>
      <c r="AE614" s="26" t="e">
        <f t="shared" ca="1" si="47"/>
        <v>#NAME?</v>
      </c>
    </row>
    <row r="615" spans="8:31" ht="285" x14ac:dyDescent="0.25">
      <c r="H615" s="16" t="e">
        <f ca="1" xml:space="preserve"> _xll.EPMOlapMemberO("[CONTRATO].[PARENTH1].[C55782025]","","C55782025","","000;001")</f>
        <v>#NAME?</v>
      </c>
      <c r="I615" s="16" t="e">
        <f ca="1" xml:space="preserve"> _xll.EPMOlapMemberO("[AREA].[PARENTH1].[10000000033007]","","Gcia. Abastecimiento","","000;001")</f>
        <v>#NAME?</v>
      </c>
      <c r="J615" s="16" t="e">
        <f ca="1" xml:space="preserve"> _xll.EPMOlapMemberO("[RUBRO].[PARENTH1].[5130200000]","","AVALUOS","","000;001")</f>
        <v>#NAME?</v>
      </c>
      <c r="K615" s="17" t="s">
        <v>1109</v>
      </c>
      <c r="L615" s="17" t="s">
        <v>1107</v>
      </c>
      <c r="M615" s="17" t="s">
        <v>114</v>
      </c>
      <c r="N615" s="35" t="s">
        <v>1108</v>
      </c>
      <c r="O615" s="43" t="s">
        <v>228</v>
      </c>
      <c r="P615" t="str">
        <f t="shared" si="48"/>
        <v>enero</v>
      </c>
      <c r="Q615" s="43" t="s">
        <v>15</v>
      </c>
      <c r="R615" s="51">
        <f t="shared" si="51"/>
        <v>11.666666666666666</v>
      </c>
      <c r="S615" s="17" t="s">
        <v>21</v>
      </c>
      <c r="T615" s="17" t="s">
        <v>11</v>
      </c>
      <c r="U615" s="18">
        <v>74750000</v>
      </c>
      <c r="V615" s="18">
        <v>74750000</v>
      </c>
      <c r="W615" s="18" t="s">
        <v>25</v>
      </c>
      <c r="X615" s="15" t="str">
        <f t="shared" si="49"/>
        <v>NO APLICA</v>
      </c>
      <c r="Y615" s="26" t="s">
        <v>1142</v>
      </c>
      <c r="Z615" s="26" t="s">
        <v>17</v>
      </c>
      <c r="AA615" s="26" t="s">
        <v>17</v>
      </c>
      <c r="AB615" s="27" t="s">
        <v>1128</v>
      </c>
      <c r="AC615" s="26" t="s">
        <v>17</v>
      </c>
      <c r="AD615" s="26" t="str">
        <f t="shared" si="50"/>
        <v>Pública clasificada</v>
      </c>
      <c r="AE615" s="26" t="e">
        <f t="shared" ca="1" si="47"/>
        <v>#NAME?</v>
      </c>
    </row>
    <row r="616" spans="8:31" ht="285" x14ac:dyDescent="0.25">
      <c r="H616" s="16" t="e">
        <f ca="1" xml:space="preserve"> _xll.EPMOlapMemberO("[CONTRATO].[PARENTH1].[C55792025]","","C55792025","","000;001")</f>
        <v>#NAME?</v>
      </c>
      <c r="I616" s="16" t="e">
        <f ca="1" xml:space="preserve"> _xll.EPMOlapMemberO("[AREA].[PARENTH1].[10000000033007]","","Gcia. Abastecimiento","","000;001")</f>
        <v>#NAME?</v>
      </c>
      <c r="J616" s="16" t="e">
        <f ca="1" xml:space="preserve"> _xll.EPMOlapMemberO("[RUBRO].[PARENTH1].[5130200000]","","AVALUOS","","000;001")</f>
        <v>#NAME?</v>
      </c>
      <c r="K616" s="17" t="s">
        <v>1110</v>
      </c>
      <c r="L616" s="17" t="s">
        <v>1107</v>
      </c>
      <c r="M616" s="17" t="s">
        <v>114</v>
      </c>
      <c r="N616" s="35" t="s">
        <v>1108</v>
      </c>
      <c r="O616" s="43" t="s">
        <v>228</v>
      </c>
      <c r="P616" t="str">
        <f t="shared" si="48"/>
        <v>enero</v>
      </c>
      <c r="Q616" s="43" t="s">
        <v>15</v>
      </c>
      <c r="R616" s="51">
        <f t="shared" si="51"/>
        <v>11.666666666666666</v>
      </c>
      <c r="S616" s="17" t="s">
        <v>21</v>
      </c>
      <c r="T616" s="17" t="s">
        <v>11</v>
      </c>
      <c r="U616" s="18">
        <v>124325902</v>
      </c>
      <c r="V616" s="18">
        <v>124325902</v>
      </c>
      <c r="W616" s="18" t="s">
        <v>25</v>
      </c>
      <c r="X616" s="15" t="str">
        <f t="shared" si="49"/>
        <v>NO APLICA</v>
      </c>
      <c r="Y616" s="26" t="s">
        <v>1142</v>
      </c>
      <c r="Z616" s="26" t="s">
        <v>17</v>
      </c>
      <c r="AA616" s="26" t="s">
        <v>17</v>
      </c>
      <c r="AB616" s="27" t="s">
        <v>1128</v>
      </c>
      <c r="AC616" s="26" t="s">
        <v>17</v>
      </c>
      <c r="AD616" s="26" t="str">
        <f t="shared" si="50"/>
        <v>Pública clasificada</v>
      </c>
      <c r="AE616" s="26" t="e">
        <f t="shared" ca="1" si="47"/>
        <v>#NAME?</v>
      </c>
    </row>
    <row r="617" spans="8:31" ht="285" x14ac:dyDescent="0.25">
      <c r="H617" s="16" t="e">
        <f ca="1" xml:space="preserve"> _xll.EPMOlapMemberO("[CONTRATO].[PARENTH1].[C55802025]","","C55802025","","000;001")</f>
        <v>#NAME?</v>
      </c>
      <c r="I617" s="16" t="e">
        <f ca="1" xml:space="preserve"> _xll.EPMOlapMemberO("[AREA].[PARENTH1].[10000000033007]","","Gcia. Abastecimiento","","000;001")</f>
        <v>#NAME?</v>
      </c>
      <c r="J617" s="16" t="e">
        <f ca="1" xml:space="preserve"> _xll.EPMOlapMemberO("[RUBRO].[PARENTH1].[5130200000]","","AVALUOS","","000;001")</f>
        <v>#NAME?</v>
      </c>
      <c r="K617" s="17" t="s">
        <v>1111</v>
      </c>
      <c r="L617" s="17" t="s">
        <v>1107</v>
      </c>
      <c r="M617" s="17" t="s">
        <v>114</v>
      </c>
      <c r="N617" s="35" t="s">
        <v>1108</v>
      </c>
      <c r="O617" s="43" t="s">
        <v>228</v>
      </c>
      <c r="P617" t="str">
        <f t="shared" si="48"/>
        <v>enero</v>
      </c>
      <c r="Q617" s="43" t="s">
        <v>15</v>
      </c>
      <c r="R617" s="51">
        <f t="shared" si="51"/>
        <v>11.666666666666666</v>
      </c>
      <c r="S617" s="17" t="s">
        <v>21</v>
      </c>
      <c r="T617" s="17" t="s">
        <v>11</v>
      </c>
      <c r="U617" s="18">
        <v>121566500</v>
      </c>
      <c r="V617" s="18">
        <v>121566500</v>
      </c>
      <c r="W617" s="18" t="s">
        <v>25</v>
      </c>
      <c r="X617" s="15" t="str">
        <f t="shared" si="49"/>
        <v>NO APLICA</v>
      </c>
      <c r="Y617" s="26" t="s">
        <v>1142</v>
      </c>
      <c r="Z617" s="26" t="s">
        <v>17</v>
      </c>
      <c r="AA617" s="26" t="s">
        <v>17</v>
      </c>
      <c r="AB617" s="27" t="s">
        <v>1128</v>
      </c>
      <c r="AC617" s="26" t="s">
        <v>17</v>
      </c>
      <c r="AD617" s="26" t="str">
        <f t="shared" si="50"/>
        <v>Pública clasificada</v>
      </c>
      <c r="AE617" s="26" t="e">
        <f t="shared" ca="1" si="47"/>
        <v>#NAME?</v>
      </c>
    </row>
    <row r="618" spans="8:31" ht="285" x14ac:dyDescent="0.25">
      <c r="H618" s="16" t="e">
        <f ca="1" xml:space="preserve"> _xll.EPMOlapMemberO("[CONTRATO].[PARENTH1].[C55812025]","","C55812025","","000;001")</f>
        <v>#NAME?</v>
      </c>
      <c r="I618" s="16" t="e">
        <f ca="1" xml:space="preserve"> _xll.EPMOlapMemberO("[AREA].[PARENTH1].[10000000033007]","","Gcia. Abastecimiento","","000;001")</f>
        <v>#NAME?</v>
      </c>
      <c r="J618" s="16" t="e">
        <f ca="1" xml:space="preserve"> _xll.EPMOlapMemberO("[RUBRO].[PARENTH1].[5130200000]","","AVALUOS","","000;001")</f>
        <v>#NAME?</v>
      </c>
      <c r="K618" s="17" t="s">
        <v>1112</v>
      </c>
      <c r="L618" s="17" t="s">
        <v>1107</v>
      </c>
      <c r="M618" s="17" t="s">
        <v>114</v>
      </c>
      <c r="N618" s="35" t="s">
        <v>1108</v>
      </c>
      <c r="O618" s="43" t="s">
        <v>228</v>
      </c>
      <c r="P618" t="str">
        <f t="shared" si="48"/>
        <v>enero</v>
      </c>
      <c r="Q618" s="43" t="s">
        <v>15</v>
      </c>
      <c r="R618" s="51">
        <f t="shared" si="51"/>
        <v>11.666666666666666</v>
      </c>
      <c r="S618" s="17" t="s">
        <v>21</v>
      </c>
      <c r="T618" s="17" t="s">
        <v>11</v>
      </c>
      <c r="U618" s="18">
        <v>207000000</v>
      </c>
      <c r="V618" s="18">
        <v>207000000</v>
      </c>
      <c r="W618" s="18" t="s">
        <v>25</v>
      </c>
      <c r="X618" s="15" t="str">
        <f t="shared" si="49"/>
        <v>NO APLICA</v>
      </c>
      <c r="Y618" s="26" t="s">
        <v>1142</v>
      </c>
      <c r="Z618" s="26" t="s">
        <v>17</v>
      </c>
      <c r="AA618" s="26" t="s">
        <v>17</v>
      </c>
      <c r="AB618" s="27" t="s">
        <v>1128</v>
      </c>
      <c r="AC618" s="26" t="s">
        <v>17</v>
      </c>
      <c r="AD618" s="26" t="str">
        <f t="shared" si="50"/>
        <v>Pública clasificada</v>
      </c>
      <c r="AE618" s="26" t="e">
        <f t="shared" ca="1" si="47"/>
        <v>#NAME?</v>
      </c>
    </row>
    <row r="619" spans="8:31" ht="285" x14ac:dyDescent="0.25">
      <c r="H619" s="16" t="e">
        <f ca="1" xml:space="preserve"> _xll.EPMOlapMemberO("[CONTRATO].[PARENTH1].[C55822025]","","C55822025","","000;001")</f>
        <v>#NAME?</v>
      </c>
      <c r="I619" s="16" t="e">
        <f ca="1" xml:space="preserve"> _xll.EPMOlapMemberO("[AREA].[PARENTH1].[10000000033007]","","Gcia. Abastecimiento","","000;001")</f>
        <v>#NAME?</v>
      </c>
      <c r="J619" s="16" t="e">
        <f ca="1" xml:space="preserve"> _xll.EPMOlapMemberO("[RUBRO].[PARENTH1].[5130200000]","","AVALUOS","","000;001")</f>
        <v>#NAME?</v>
      </c>
      <c r="K619" s="17" t="s">
        <v>1113</v>
      </c>
      <c r="L619" s="17" t="s">
        <v>1107</v>
      </c>
      <c r="M619" s="17" t="s">
        <v>114</v>
      </c>
      <c r="N619" s="35" t="s">
        <v>1108</v>
      </c>
      <c r="O619" s="43" t="s">
        <v>228</v>
      </c>
      <c r="P619" t="str">
        <f t="shared" si="48"/>
        <v>enero</v>
      </c>
      <c r="Q619" s="43" t="s">
        <v>15</v>
      </c>
      <c r="R619" s="51">
        <f t="shared" si="51"/>
        <v>11.666666666666666</v>
      </c>
      <c r="S619" s="17" t="s">
        <v>21</v>
      </c>
      <c r="T619" s="17" t="s">
        <v>11</v>
      </c>
      <c r="U619" s="18">
        <v>72939900</v>
      </c>
      <c r="V619" s="18">
        <v>72939900</v>
      </c>
      <c r="W619" s="18" t="s">
        <v>25</v>
      </c>
      <c r="X619" s="15" t="str">
        <f t="shared" si="49"/>
        <v>NO APLICA</v>
      </c>
      <c r="Y619" s="26" t="s">
        <v>1142</v>
      </c>
      <c r="Z619" s="26" t="s">
        <v>17</v>
      </c>
      <c r="AA619" s="26" t="s">
        <v>17</v>
      </c>
      <c r="AB619" s="27" t="s">
        <v>1128</v>
      </c>
      <c r="AC619" s="26" t="s">
        <v>17</v>
      </c>
      <c r="AD619" s="26" t="str">
        <f t="shared" si="50"/>
        <v>Pública clasificada</v>
      </c>
      <c r="AE619" s="26" t="e">
        <f t="shared" ca="1" si="47"/>
        <v>#NAME?</v>
      </c>
    </row>
    <row r="620" spans="8:31" ht="285" x14ac:dyDescent="0.25">
      <c r="H620" s="16" t="e">
        <f ca="1" xml:space="preserve"> _xll.EPMOlapMemberO("[CONTRATO].[PARENTH1].[C55832025]","","C55832025","","000;001")</f>
        <v>#NAME?</v>
      </c>
      <c r="I620" s="16" t="e">
        <f ca="1" xml:space="preserve"> _xll.EPMOlapMemberO("[AREA].[PARENTH1].[10000000033007]","","Gcia. Abastecimiento","","000;001")</f>
        <v>#NAME?</v>
      </c>
      <c r="J620" s="16" t="e">
        <f ca="1" xml:space="preserve"> _xll.EPMOlapMemberO("[RUBRO].[PARENTH1].[5130200000]","","AVALUOS","","000;001")</f>
        <v>#NAME?</v>
      </c>
      <c r="K620" s="17" t="s">
        <v>1114</v>
      </c>
      <c r="L620" s="17" t="s">
        <v>1107</v>
      </c>
      <c r="M620" s="17" t="s">
        <v>114</v>
      </c>
      <c r="N620" s="35" t="s">
        <v>1108</v>
      </c>
      <c r="O620" s="43" t="s">
        <v>228</v>
      </c>
      <c r="P620" t="str">
        <f t="shared" si="48"/>
        <v>enero</v>
      </c>
      <c r="Q620" s="43" t="s">
        <v>15</v>
      </c>
      <c r="R620" s="51">
        <f t="shared" si="51"/>
        <v>11.666666666666666</v>
      </c>
      <c r="S620" s="17" t="s">
        <v>21</v>
      </c>
      <c r="T620" s="17" t="s">
        <v>11</v>
      </c>
      <c r="U620" s="18">
        <v>121566500</v>
      </c>
      <c r="V620" s="18">
        <v>121566500</v>
      </c>
      <c r="W620" s="18" t="s">
        <v>25</v>
      </c>
      <c r="X620" s="15" t="str">
        <f t="shared" si="49"/>
        <v>NO APLICA</v>
      </c>
      <c r="Y620" s="26" t="s">
        <v>1142</v>
      </c>
      <c r="Z620" s="26" t="s">
        <v>17</v>
      </c>
      <c r="AA620" s="26" t="s">
        <v>17</v>
      </c>
      <c r="AB620" s="27" t="s">
        <v>1128</v>
      </c>
      <c r="AC620" s="26" t="s">
        <v>17</v>
      </c>
      <c r="AD620" s="26" t="str">
        <f t="shared" si="50"/>
        <v>Pública clasificada</v>
      </c>
      <c r="AE620" s="26" t="e">
        <f t="shared" ca="1" si="47"/>
        <v>#NAME?</v>
      </c>
    </row>
    <row r="621" spans="8:31" ht="285" x14ac:dyDescent="0.25">
      <c r="H621" s="16" t="e">
        <f ca="1" xml:space="preserve"> _xll.EPMOlapMemberO("[CONTRATO].[PARENTH1].[C55842025]","","C55842025","","000;001")</f>
        <v>#NAME?</v>
      </c>
      <c r="I621" s="16" t="e">
        <f ca="1" xml:space="preserve"> _xll.EPMOlapMemberO("[AREA].[PARENTH1].[10000000033007]","","Gcia. Abastecimiento","","000;001")</f>
        <v>#NAME?</v>
      </c>
      <c r="J621" s="16" t="e">
        <f ca="1" xml:space="preserve"> _xll.EPMOlapMemberO("[RUBRO].[PARENTH1].[5130200000]","","AVALUOS","","000;001")</f>
        <v>#NAME?</v>
      </c>
      <c r="K621" s="17" t="s">
        <v>1115</v>
      </c>
      <c r="L621" s="17" t="s">
        <v>1107</v>
      </c>
      <c r="M621" s="17" t="s">
        <v>114</v>
      </c>
      <c r="N621" s="35" t="s">
        <v>1108</v>
      </c>
      <c r="O621" s="43" t="s">
        <v>228</v>
      </c>
      <c r="P621" t="str">
        <f t="shared" si="48"/>
        <v>enero</v>
      </c>
      <c r="Q621" s="43" t="s">
        <v>15</v>
      </c>
      <c r="R621" s="51">
        <f t="shared" si="51"/>
        <v>11.666666666666666</v>
      </c>
      <c r="S621" s="17" t="s">
        <v>21</v>
      </c>
      <c r="T621" s="17" t="s">
        <v>11</v>
      </c>
      <c r="U621" s="18">
        <v>48626600</v>
      </c>
      <c r="V621" s="18">
        <v>48626600</v>
      </c>
      <c r="W621" s="18" t="s">
        <v>25</v>
      </c>
      <c r="X621" s="15" t="str">
        <f t="shared" si="49"/>
        <v>NO APLICA</v>
      </c>
      <c r="Y621" s="26" t="s">
        <v>1142</v>
      </c>
      <c r="Z621" s="26" t="s">
        <v>17</v>
      </c>
      <c r="AA621" s="26" t="s">
        <v>17</v>
      </c>
      <c r="AB621" s="27" t="s">
        <v>1128</v>
      </c>
      <c r="AC621" s="26" t="s">
        <v>17</v>
      </c>
      <c r="AD621" s="26" t="str">
        <f t="shared" si="50"/>
        <v>Pública clasificada</v>
      </c>
      <c r="AE621" s="26" t="e">
        <f t="shared" ca="1" si="47"/>
        <v>#NAME?</v>
      </c>
    </row>
    <row r="622" spans="8:31" ht="285" x14ac:dyDescent="0.25">
      <c r="H622" s="16" t="e">
        <f ca="1" xml:space="preserve"> _xll.EPMOlapMemberO("[CONTRATO].[PARENTH1].[C55852025]","","C55852025","","000;001")</f>
        <v>#NAME?</v>
      </c>
      <c r="I622" s="16" t="e">
        <f ca="1" xml:space="preserve"> _xll.EPMOlapMemberO("[AREA].[PARENTH1].[10000000033007]","","Gcia. Abastecimiento","","000;001")</f>
        <v>#NAME?</v>
      </c>
      <c r="J622" s="16" t="e">
        <f ca="1" xml:space="preserve"> _xll.EPMOlapMemberO("[RUBRO].[PARENTH1].[5130200000]","","AVALUOS","","000;001")</f>
        <v>#NAME?</v>
      </c>
      <c r="K622" s="17" t="s">
        <v>1116</v>
      </c>
      <c r="L622" s="17" t="s">
        <v>1107</v>
      </c>
      <c r="M622" s="17" t="s">
        <v>114</v>
      </c>
      <c r="N622" s="35" t="s">
        <v>1117</v>
      </c>
      <c r="O622" s="43" t="s">
        <v>228</v>
      </c>
      <c r="P622" t="str">
        <f t="shared" si="48"/>
        <v>enero</v>
      </c>
      <c r="Q622" s="43" t="s">
        <v>15</v>
      </c>
      <c r="R622" s="51">
        <f t="shared" si="51"/>
        <v>11.666666666666666</v>
      </c>
      <c r="S622" s="17" t="s">
        <v>21</v>
      </c>
      <c r="T622" s="17" t="s">
        <v>11</v>
      </c>
      <c r="U622" s="18">
        <v>97253200</v>
      </c>
      <c r="V622" s="18">
        <v>97253200</v>
      </c>
      <c r="W622" s="18" t="s">
        <v>25</v>
      </c>
      <c r="X622" s="15" t="str">
        <f t="shared" si="49"/>
        <v>NO APLICA</v>
      </c>
      <c r="Y622" s="26" t="s">
        <v>1142</v>
      </c>
      <c r="Z622" s="26" t="s">
        <v>17</v>
      </c>
      <c r="AA622" s="26" t="s">
        <v>17</v>
      </c>
      <c r="AB622" s="27" t="s">
        <v>1128</v>
      </c>
      <c r="AC622" s="26" t="s">
        <v>17</v>
      </c>
      <c r="AD622" s="26" t="str">
        <f t="shared" si="50"/>
        <v>Pública clasificada</v>
      </c>
      <c r="AE622" s="26" t="e">
        <f t="shared" ca="1" si="47"/>
        <v>#NAME?</v>
      </c>
    </row>
    <row r="623" spans="8:31" ht="285" x14ac:dyDescent="0.25">
      <c r="H623" s="16" t="e">
        <f ca="1" xml:space="preserve"> _xll.EPMOlapMemberO("[CONTRATO].[PARENTH1].[C55862025]","","C55862025","","000;001")</f>
        <v>#NAME?</v>
      </c>
      <c r="I623" s="16" t="e">
        <f ca="1" xml:space="preserve"> _xll.EPMOlapMemberO("[AREA].[PARENTH1].[10000000033007]","","Gcia. Abastecimiento","","000;001")</f>
        <v>#NAME?</v>
      </c>
      <c r="J623" s="16" t="e">
        <f ca="1" xml:space="preserve"> _xll.EPMOlapMemberO("[RUBRO].[PARENTH1].[5130200000]","","AVALUOS","","000;001")</f>
        <v>#NAME?</v>
      </c>
      <c r="K623" s="17" t="s">
        <v>1118</v>
      </c>
      <c r="L623" s="17" t="s">
        <v>1107</v>
      </c>
      <c r="M623" s="17" t="s">
        <v>114</v>
      </c>
      <c r="N623" s="35" t="s">
        <v>1119</v>
      </c>
      <c r="O623" s="43" t="s">
        <v>228</v>
      </c>
      <c r="P623" t="str">
        <f t="shared" si="48"/>
        <v>enero</v>
      </c>
      <c r="Q623" s="43" t="s">
        <v>15</v>
      </c>
      <c r="R623" s="51">
        <f t="shared" si="51"/>
        <v>11.666666666666666</v>
      </c>
      <c r="S623" s="17" t="s">
        <v>21</v>
      </c>
      <c r="T623" s="17" t="s">
        <v>11</v>
      </c>
      <c r="U623" s="18">
        <v>80500000</v>
      </c>
      <c r="V623" s="18">
        <v>80500000</v>
      </c>
      <c r="W623" s="18" t="s">
        <v>25</v>
      </c>
      <c r="X623" s="15" t="str">
        <f t="shared" si="49"/>
        <v>NO APLICA</v>
      </c>
      <c r="Y623" s="26" t="s">
        <v>1142</v>
      </c>
      <c r="Z623" s="26" t="s">
        <v>17</v>
      </c>
      <c r="AA623" s="26" t="s">
        <v>17</v>
      </c>
      <c r="AB623" s="27" t="s">
        <v>1128</v>
      </c>
      <c r="AC623" s="26" t="s">
        <v>17</v>
      </c>
      <c r="AD623" s="26" t="str">
        <f t="shared" si="50"/>
        <v>Pública clasificada</v>
      </c>
      <c r="AE623" s="26" t="e">
        <f t="shared" ca="1" si="47"/>
        <v>#NAME?</v>
      </c>
    </row>
    <row r="624" spans="8:31" ht="285" x14ac:dyDescent="0.25">
      <c r="H624" s="16" t="e">
        <f ca="1" xml:space="preserve"> _xll.EPMOlapMemberO("[CONTRATO].[PARENTH1].[C55872025]","","C55872025","","000;001")</f>
        <v>#NAME?</v>
      </c>
      <c r="I624" s="16" t="e">
        <f ca="1" xml:space="preserve"> _xll.EPMOlapMemberO("[AREA].[PARENTH1].[10000000033007]","","Gcia. Abastecimiento","","000;001")</f>
        <v>#NAME?</v>
      </c>
      <c r="J624" s="16" t="e">
        <f ca="1" xml:space="preserve"> _xll.EPMOlapMemberO("[RUBRO].[PARENTH1].[5130200000]","","AVALUOS","","000;001")</f>
        <v>#NAME?</v>
      </c>
      <c r="K624" s="17" t="s">
        <v>1120</v>
      </c>
      <c r="L624" s="17" t="s">
        <v>143</v>
      </c>
      <c r="M624" s="17" t="s">
        <v>9</v>
      </c>
      <c r="N624" s="35" t="s">
        <v>293</v>
      </c>
      <c r="O624" s="43" t="s">
        <v>94</v>
      </c>
      <c r="P624" t="str">
        <f t="shared" si="48"/>
        <v>enero</v>
      </c>
      <c r="Q624" s="43" t="s">
        <v>15</v>
      </c>
      <c r="R624" s="51">
        <f t="shared" si="51"/>
        <v>12.1</v>
      </c>
      <c r="S624" s="17" t="s">
        <v>21</v>
      </c>
      <c r="T624" s="17" t="s">
        <v>144</v>
      </c>
      <c r="U624" s="18">
        <v>60500000</v>
      </c>
      <c r="V624" s="18">
        <v>60500000</v>
      </c>
      <c r="W624" s="18" t="s">
        <v>17</v>
      </c>
      <c r="X624" s="15" t="str">
        <f t="shared" si="49"/>
        <v>APROBADAS</v>
      </c>
      <c r="Y624" s="26" t="s">
        <v>1142</v>
      </c>
      <c r="Z624" s="26" t="s">
        <v>17</v>
      </c>
      <c r="AA624" s="26" t="s">
        <v>17</v>
      </c>
      <c r="AB624" s="27" t="s">
        <v>1128</v>
      </c>
      <c r="AC624" s="26" t="s">
        <v>17</v>
      </c>
      <c r="AD624" s="26" t="str">
        <f t="shared" si="50"/>
        <v>Pública clasificada</v>
      </c>
      <c r="AE624" s="26" t="e">
        <f t="shared" ca="1" si="47"/>
        <v>#NAME?</v>
      </c>
    </row>
    <row r="625" spans="8:31" ht="285" x14ac:dyDescent="0.25">
      <c r="H625" s="16" t="e">
        <f ca="1" xml:space="preserve"> _xll.EPMOlapMemberO("[CONTRATO].[PARENTH1].[C80432025]","","C80432025","","000;001")</f>
        <v>#NAME?</v>
      </c>
      <c r="I625" s="16" t="e">
        <f ca="1" xml:space="preserve"> _xll.EPMOlapMemberO("[AREA].[PARENTH1].[10000000025005]","","Gcia. Administración","","000;001")</f>
        <v>#NAME?</v>
      </c>
      <c r="J625" s="16" t="e">
        <f ca="1" xml:space="preserve"> _xll.EPMOlapMemberO("[RUBRO].[PARENTH1].[5118150001]","","TRAMITES Y LICENCIAS","","000;001")</f>
        <v>#NAME?</v>
      </c>
      <c r="K625" s="17" t="s">
        <v>1121</v>
      </c>
      <c r="L625" s="17" t="s">
        <v>143</v>
      </c>
      <c r="M625" s="17" t="s">
        <v>9</v>
      </c>
      <c r="N625" s="35" t="s">
        <v>293</v>
      </c>
      <c r="O625" s="43" t="s">
        <v>94</v>
      </c>
      <c r="P625" t="str">
        <f t="shared" si="48"/>
        <v>enero</v>
      </c>
      <c r="Q625" s="43" t="s">
        <v>15</v>
      </c>
      <c r="R625" s="51">
        <f t="shared" si="51"/>
        <v>12.1</v>
      </c>
      <c r="S625" s="17" t="s">
        <v>21</v>
      </c>
      <c r="T625" s="17" t="s">
        <v>144</v>
      </c>
      <c r="U625" s="18">
        <v>55779002</v>
      </c>
      <c r="V625" s="18">
        <v>55779002</v>
      </c>
      <c r="W625" s="18" t="s">
        <v>17</v>
      </c>
      <c r="X625" s="15" t="str">
        <f t="shared" si="49"/>
        <v>APROBADAS</v>
      </c>
      <c r="Y625" s="26" t="s">
        <v>1142</v>
      </c>
      <c r="Z625" s="26" t="s">
        <v>17</v>
      </c>
      <c r="AA625" s="26" t="s">
        <v>17</v>
      </c>
      <c r="AB625" s="27" t="s">
        <v>1128</v>
      </c>
      <c r="AC625" s="26" t="s">
        <v>17</v>
      </c>
      <c r="AD625" s="26" t="str">
        <f t="shared" si="50"/>
        <v>Pública clasificada</v>
      </c>
      <c r="AE625" s="26" t="e">
        <f>CONCATENATE(#REF!,"-","Tipo de información"," ",AD625,"-",N625)</f>
        <v>#REF!</v>
      </c>
    </row>
    <row r="626" spans="8:31" ht="409.5" x14ac:dyDescent="0.25">
      <c r="H626" s="16"/>
      <c r="I626" s="16"/>
      <c r="J626" s="16"/>
      <c r="K626" s="17" t="s">
        <v>1143</v>
      </c>
      <c r="L626" s="17" t="s">
        <v>1479</v>
      </c>
      <c r="M626" s="17">
        <v>82101603</v>
      </c>
      <c r="N626" s="35" t="s">
        <v>1456</v>
      </c>
      <c r="O626" s="43">
        <v>45933</v>
      </c>
      <c r="P626" t="str">
        <f t="shared" si="48"/>
        <v>enero</v>
      </c>
      <c r="Q626" s="43">
        <v>46297</v>
      </c>
      <c r="R626" s="51">
        <f t="shared" si="51"/>
        <v>12.133333333333333</v>
      </c>
      <c r="S626" s="17" t="s">
        <v>21</v>
      </c>
      <c r="T626" s="17" t="s">
        <v>11</v>
      </c>
      <c r="U626" s="18">
        <v>3055000</v>
      </c>
      <c r="V626" s="18">
        <v>3055000</v>
      </c>
      <c r="W626" s="18" t="s">
        <v>25</v>
      </c>
      <c r="X626" s="15" t="str">
        <f t="shared" si="49"/>
        <v>NO APLICA</v>
      </c>
      <c r="Y626" s="26" t="s">
        <v>1142</v>
      </c>
      <c r="Z626" s="26" t="s">
        <v>17</v>
      </c>
      <c r="AA626" s="26" t="s">
        <v>17</v>
      </c>
      <c r="AB626" s="27" t="s">
        <v>1128</v>
      </c>
      <c r="AC626" s="26" t="s">
        <v>17</v>
      </c>
      <c r="AD626" s="26" t="str">
        <f t="shared" si="50"/>
        <v>Pública clasificada</v>
      </c>
      <c r="AE626" s="26" t="str">
        <f t="shared" ref="AE626" si="52">CONCATENATE(I627,"-","Tipo de información"," ",AD626,"-",N626)</f>
        <v>-Tipo de información Pública clasificada-OTRO: Realizar la suscripción por un año con la calificadora de riesgos AM BEST para consultar el reporte "Best's Special Reports", para contar con las publicaciones más recientes de esta entidad y poder actualizar las probabilidades de incumplimiento  según lo establecido en el numeral 2.1.2.2.4 del Capítulo II   del Título IV de la Parte II   de la Circular Básica Jurídica (CBJ) relacionado con la determinación del componente de riesgo  de  activo correspondiente a  las cuentas por  cobrar con reaseguradores y   el activo de las contingencias a cargo de reaseguradores.</v>
      </c>
    </row>
    <row r="627" spans="8:31" ht="105" x14ac:dyDescent="0.25">
      <c r="H627" s="16"/>
      <c r="I627" s="16"/>
      <c r="J627" s="16"/>
      <c r="K627" s="17" t="s">
        <v>816</v>
      </c>
      <c r="L627" s="17" t="s">
        <v>1479</v>
      </c>
      <c r="M627" s="17">
        <v>43231500</v>
      </c>
      <c r="N627" s="35" t="s">
        <v>817</v>
      </c>
      <c r="O627" s="43">
        <v>45658</v>
      </c>
      <c r="P627" t="str">
        <f t="shared" si="48"/>
        <v>enero</v>
      </c>
      <c r="Q627" s="43">
        <v>46752</v>
      </c>
      <c r="R627" s="51">
        <f t="shared" si="51"/>
        <v>36.466666666666669</v>
      </c>
      <c r="S627" s="17" t="s">
        <v>21</v>
      </c>
      <c r="T627" s="17" t="s">
        <v>11</v>
      </c>
      <c r="U627" s="18">
        <v>621715980</v>
      </c>
      <c r="V627" s="18">
        <v>621715980</v>
      </c>
      <c r="W627" s="18" t="s">
        <v>17</v>
      </c>
      <c r="X627" s="15" t="str">
        <f t="shared" si="49"/>
        <v>APROBADAS</v>
      </c>
      <c r="Y627" s="26" t="s">
        <v>1142</v>
      </c>
      <c r="Z627" s="26" t="s">
        <v>17</v>
      </c>
      <c r="AA627" s="26" t="s">
        <v>17</v>
      </c>
      <c r="AB627" s="27" t="s">
        <v>1128</v>
      </c>
      <c r="AC627" s="26" t="s">
        <v>17</v>
      </c>
      <c r="AD627" s="26" t="str">
        <f t="shared" ref="AD627:AD690" si="53">IF(AC627="SI","Pública clasificada","Pública")</f>
        <v>Pública clasificada</v>
      </c>
      <c r="AE627" s="26" t="e">
        <f>CONCATENATE(#REF!,"-","Tipo de información"," ",AD627,"-",N627)</f>
        <v>#REF!</v>
      </c>
    </row>
    <row r="628" spans="8:31" ht="409.5" x14ac:dyDescent="0.25">
      <c r="H628" s="16"/>
      <c r="I628" s="16"/>
      <c r="J628" s="16"/>
      <c r="K628" s="17" t="s">
        <v>818</v>
      </c>
      <c r="L628" s="17" t="s">
        <v>1479</v>
      </c>
      <c r="M628" s="17">
        <v>92121604</v>
      </c>
      <c r="N628" s="35" t="s">
        <v>1457</v>
      </c>
      <c r="O628" s="43">
        <v>45658</v>
      </c>
      <c r="P628" t="str">
        <f t="shared" si="48"/>
        <v>enero</v>
      </c>
      <c r="Q628" s="43">
        <v>46022</v>
      </c>
      <c r="R628" s="51">
        <f t="shared" si="51"/>
        <v>12.133333333333333</v>
      </c>
      <c r="S628" s="17" t="s">
        <v>21</v>
      </c>
      <c r="T628" s="17" t="s">
        <v>11</v>
      </c>
      <c r="U628" s="18">
        <v>81570072</v>
      </c>
      <c r="V628" s="18">
        <v>81570072</v>
      </c>
      <c r="W628" s="18" t="s">
        <v>25</v>
      </c>
      <c r="X628" s="15" t="str">
        <f t="shared" si="49"/>
        <v>NO APLICA</v>
      </c>
      <c r="Y628" s="26" t="s">
        <v>1142</v>
      </c>
      <c r="Z628" s="26" t="s">
        <v>17</v>
      </c>
      <c r="AA628" s="26" t="s">
        <v>17</v>
      </c>
      <c r="AB628" s="27" t="s">
        <v>1128</v>
      </c>
      <c r="AC628" s="26" t="s">
        <v>17</v>
      </c>
      <c r="AD628" s="26" t="str">
        <f t="shared" si="53"/>
        <v>Pública clasificada</v>
      </c>
      <c r="AE628" s="26" t="str">
        <f t="shared" ref="AE628" si="54">CONCATENATE(I629,"-","Tipo de información"," ",AD628,"-",N628)</f>
        <v>-Tipo de información Pública clasificada-PRESTACIÓN DE SERVICIOS: Prestación de servicios para  la realización de estudios de confiabilidad para conocimiento del cliente de todas entidades, Cooperativas, financieras y demás que deseen aplicar libranzas o descuentos a la nómina de pensionados, donde se garantice la validación de la información corporativa, se verifique la documentación aportada, se compruebe el entorno de cada operador; generando informe con concepto final; para que POSITIVA pueda definir la asignación o renovación de código de descuento al operador solicitante.</v>
      </c>
    </row>
    <row r="629" spans="8:31" ht="105" x14ac:dyDescent="0.25">
      <c r="H629" s="16"/>
      <c r="I629" s="16"/>
      <c r="J629" s="16"/>
      <c r="K629" s="17" t="s">
        <v>1144</v>
      </c>
      <c r="L629" s="17" t="s">
        <v>1479</v>
      </c>
      <c r="M629" s="17">
        <v>92111504</v>
      </c>
      <c r="N629" s="35" t="s">
        <v>1458</v>
      </c>
      <c r="O629" s="43">
        <v>45901</v>
      </c>
      <c r="P629" t="str">
        <f t="shared" si="48"/>
        <v>enero</v>
      </c>
      <c r="Q629" s="43">
        <v>46265</v>
      </c>
      <c r="R629" s="51">
        <f t="shared" si="51"/>
        <v>12.133333333333333</v>
      </c>
      <c r="S629" s="17" t="s">
        <v>21</v>
      </c>
      <c r="T629" s="17" t="s">
        <v>1478</v>
      </c>
      <c r="U629" s="18">
        <v>0</v>
      </c>
      <c r="V629" s="18">
        <v>0</v>
      </c>
      <c r="W629" s="18" t="s">
        <v>25</v>
      </c>
      <c r="X629" s="15" t="str">
        <f t="shared" si="49"/>
        <v>NO APLICA</v>
      </c>
      <c r="Y629" s="26" t="s">
        <v>1142</v>
      </c>
      <c r="Z629" s="26" t="s">
        <v>17</v>
      </c>
      <c r="AA629" s="26" t="s">
        <v>17</v>
      </c>
      <c r="AB629" s="27" t="s">
        <v>1128</v>
      </c>
      <c r="AC629" s="26" t="s">
        <v>17</v>
      </c>
      <c r="AD629" s="26" t="str">
        <f t="shared" si="53"/>
        <v>Pública clasificada</v>
      </c>
      <c r="AE629" s="26" t="e">
        <f>CONCATENATE(#REF!,"-","Tipo de información"," ",AD629,"-",N629)</f>
        <v>#REF!</v>
      </c>
    </row>
    <row r="630" spans="8:31" ht="409.5" x14ac:dyDescent="0.25">
      <c r="H630" s="16"/>
      <c r="I630" s="16"/>
      <c r="J630" s="16"/>
      <c r="K630" s="17" t="s">
        <v>1048</v>
      </c>
      <c r="L630" s="17" t="s">
        <v>1479</v>
      </c>
      <c r="M630" s="17">
        <v>80101507</v>
      </c>
      <c r="N630" s="35" t="s">
        <v>1049</v>
      </c>
      <c r="O630" s="43">
        <v>45672</v>
      </c>
      <c r="P630" t="str">
        <f t="shared" si="48"/>
        <v>enero</v>
      </c>
      <c r="Q630" s="43">
        <v>45869</v>
      </c>
      <c r="R630" s="51">
        <f t="shared" si="51"/>
        <v>6.5666666666666664</v>
      </c>
      <c r="S630" s="17" t="s">
        <v>21</v>
      </c>
      <c r="T630" s="17" t="s">
        <v>11</v>
      </c>
      <c r="U630" s="18">
        <v>677148842</v>
      </c>
      <c r="V630" s="18">
        <v>677148842</v>
      </c>
      <c r="W630" s="18" t="s">
        <v>25</v>
      </c>
      <c r="X630" s="15" t="str">
        <f t="shared" si="49"/>
        <v>NO APLICA</v>
      </c>
      <c r="Y630" s="26" t="s">
        <v>1142</v>
      </c>
      <c r="Z630" s="26" t="s">
        <v>17</v>
      </c>
      <c r="AA630" s="26" t="s">
        <v>17</v>
      </c>
      <c r="AB630" s="27" t="s">
        <v>1128</v>
      </c>
      <c r="AC630" s="26" t="s">
        <v>17</v>
      </c>
      <c r="AD630" s="26" t="str">
        <f t="shared" si="53"/>
        <v>Pública clasificada</v>
      </c>
      <c r="AE630" s="26" t="str">
        <f t="shared" ref="AE630" si="55">CONCATENATE(I631,"-","Tipo de información"," ",AD630,"-",N630)</f>
        <v>-Tipo de información Pública clasificada-PRESTACIÓN DE SERVICIOS: Prestación De Servicios De Soporte Tecnológico, Desarrollo, Mantenimiento Adaptativo Y Evolutivo Para Los Procesos De Radicación De Siniestros (EL Y AT) Y Prestaciones Económicas (Pensiones, AF, IPP, IT)</v>
      </c>
    </row>
    <row r="631" spans="8:31" ht="105" x14ac:dyDescent="0.25">
      <c r="H631" s="16"/>
      <c r="I631" s="16"/>
      <c r="J631" s="16"/>
      <c r="K631" s="17" t="s">
        <v>1050</v>
      </c>
      <c r="L631" s="17" t="s">
        <v>1479</v>
      </c>
      <c r="M631" s="17">
        <v>43231500</v>
      </c>
      <c r="N631" s="35" t="s">
        <v>1051</v>
      </c>
      <c r="O631" s="43">
        <v>45689</v>
      </c>
      <c r="P631" t="str">
        <f t="shared" si="48"/>
        <v>enero</v>
      </c>
      <c r="Q631" s="43">
        <v>46022</v>
      </c>
      <c r="R631" s="51">
        <f t="shared" si="51"/>
        <v>11.1</v>
      </c>
      <c r="S631" s="17" t="s">
        <v>21</v>
      </c>
      <c r="T631" s="17" t="s">
        <v>11</v>
      </c>
      <c r="U631" s="18">
        <v>104256900</v>
      </c>
      <c r="V631" s="18">
        <v>104256900</v>
      </c>
      <c r="W631" s="18" t="s">
        <v>25</v>
      </c>
      <c r="X631" s="15" t="str">
        <f t="shared" si="49"/>
        <v>NO APLICA</v>
      </c>
      <c r="Y631" s="26" t="s">
        <v>1142</v>
      </c>
      <c r="Z631" s="26" t="s">
        <v>17</v>
      </c>
      <c r="AA631" s="26" t="s">
        <v>17</v>
      </c>
      <c r="AB631" s="27" t="s">
        <v>1128</v>
      </c>
      <c r="AC631" s="26" t="s">
        <v>17</v>
      </c>
      <c r="AD631" s="26" t="str">
        <f t="shared" si="53"/>
        <v>Pública clasificada</v>
      </c>
      <c r="AE631" s="26" t="e">
        <f>CONCATENATE(#REF!,"-","Tipo de información"," ",AD631,"-",N631)</f>
        <v>#REF!</v>
      </c>
    </row>
    <row r="632" spans="8:31" ht="409.5" x14ac:dyDescent="0.25">
      <c r="H632" s="16"/>
      <c r="I632" s="16"/>
      <c r="J632" s="16"/>
      <c r="K632" s="17" t="s">
        <v>1145</v>
      </c>
      <c r="L632" s="17" t="s">
        <v>1479</v>
      </c>
      <c r="M632" s="17">
        <v>80120000</v>
      </c>
      <c r="N632" s="35" t="s">
        <v>1459</v>
      </c>
      <c r="O632" s="43">
        <v>45671</v>
      </c>
      <c r="P632" t="str">
        <f t="shared" si="48"/>
        <v>enero</v>
      </c>
      <c r="Q632" s="43">
        <v>46387</v>
      </c>
      <c r="R632" s="51">
        <f t="shared" si="51"/>
        <v>23.866666666666667</v>
      </c>
      <c r="S632" s="17" t="s">
        <v>21</v>
      </c>
      <c r="T632" s="17" t="s">
        <v>1478</v>
      </c>
      <c r="U632" s="18">
        <v>0</v>
      </c>
      <c r="V632" s="18">
        <v>0</v>
      </c>
      <c r="W632" s="18" t="s">
        <v>25</v>
      </c>
      <c r="X632" s="15" t="str">
        <f t="shared" si="49"/>
        <v>NO APLICA</v>
      </c>
      <c r="Y632" s="26" t="s">
        <v>1142</v>
      </c>
      <c r="Z632" s="26" t="s">
        <v>17</v>
      </c>
      <c r="AA632" s="26" t="s">
        <v>17</v>
      </c>
      <c r="AB632" s="27" t="s">
        <v>1128</v>
      </c>
      <c r="AC632" s="26" t="s">
        <v>17</v>
      </c>
      <c r="AD632" s="26" t="str">
        <f t="shared" si="53"/>
        <v>Pública clasificada</v>
      </c>
      <c r="AE632" s="26" t="str">
        <f t="shared" ref="AE632" si="56">CONCATENATE(I633,"-","Tipo de información"," ",AD632,"-",N632)</f>
        <v>-Tipo de información Pública clasificada-PRESTACIÓN DE SERVICIOS: Prestación de servicios para la atención, gestión, seguimiento y control a las peticiones, quejas, reclamos, requerimientos jurídicos y tutelas relacionados con los siniestros de los productos comercializados por la compañía</v>
      </c>
    </row>
    <row r="633" spans="8:31" ht="105" x14ac:dyDescent="0.25">
      <c r="H633" s="16"/>
      <c r="I633" s="16"/>
      <c r="J633" s="16"/>
      <c r="K633" s="17" t="s">
        <v>1052</v>
      </c>
      <c r="L633" s="17" t="s">
        <v>1479</v>
      </c>
      <c r="M633" s="17">
        <v>43231500</v>
      </c>
      <c r="N633" s="35" t="s">
        <v>1053</v>
      </c>
      <c r="O633" s="43">
        <v>45672</v>
      </c>
      <c r="P633" t="str">
        <f t="shared" si="48"/>
        <v>enero</v>
      </c>
      <c r="Q633" s="43">
        <v>46022</v>
      </c>
      <c r="R633" s="51">
        <f t="shared" si="51"/>
        <v>11.666666666666666</v>
      </c>
      <c r="S633" s="17" t="s">
        <v>21</v>
      </c>
      <c r="T633" s="17" t="s">
        <v>11</v>
      </c>
      <c r="U633" s="18">
        <v>121566500</v>
      </c>
      <c r="V633" s="18">
        <v>121566500</v>
      </c>
      <c r="W633" s="18" t="s">
        <v>25</v>
      </c>
      <c r="X633" s="15" t="str">
        <f t="shared" si="49"/>
        <v>NO APLICA</v>
      </c>
      <c r="Y633" s="26" t="s">
        <v>1142</v>
      </c>
      <c r="Z633" s="26" t="s">
        <v>17</v>
      </c>
      <c r="AA633" s="26" t="s">
        <v>17</v>
      </c>
      <c r="AB633" s="27" t="s">
        <v>1128</v>
      </c>
      <c r="AC633" s="26" t="s">
        <v>17</v>
      </c>
      <c r="AD633" s="26" t="str">
        <f t="shared" si="53"/>
        <v>Pública clasificada</v>
      </c>
      <c r="AE633" s="26" t="e">
        <f>CONCATENATE(#REF!,"-","Tipo de información"," ",AD633,"-",N633)</f>
        <v>#REF!</v>
      </c>
    </row>
    <row r="634" spans="8:31" ht="409.5" x14ac:dyDescent="0.25">
      <c r="H634" s="16"/>
      <c r="I634" s="16"/>
      <c r="J634" s="16"/>
      <c r="K634" s="17" t="s">
        <v>1054</v>
      </c>
      <c r="L634" s="17" t="s">
        <v>1479</v>
      </c>
      <c r="M634" s="17">
        <v>43231500</v>
      </c>
      <c r="N634" s="35" t="s">
        <v>1055</v>
      </c>
      <c r="O634" s="43">
        <v>45672</v>
      </c>
      <c r="P634" t="str">
        <f t="shared" si="48"/>
        <v>enero</v>
      </c>
      <c r="Q634" s="43">
        <v>46022</v>
      </c>
      <c r="R634" s="51">
        <f t="shared" si="51"/>
        <v>11.666666666666666</v>
      </c>
      <c r="S634" s="17" t="s">
        <v>21</v>
      </c>
      <c r="T634" s="17" t="s">
        <v>11</v>
      </c>
      <c r="U634" s="18">
        <v>105677755</v>
      </c>
      <c r="V634" s="18">
        <v>105677755</v>
      </c>
      <c r="W634" s="18" t="s">
        <v>25</v>
      </c>
      <c r="X634" s="15" t="str">
        <f t="shared" si="49"/>
        <v>NO APLICA</v>
      </c>
      <c r="Y634" s="26" t="s">
        <v>1142</v>
      </c>
      <c r="Z634" s="26" t="s">
        <v>17</v>
      </c>
      <c r="AA634" s="26" t="s">
        <v>17</v>
      </c>
      <c r="AB634" s="27" t="s">
        <v>1128</v>
      </c>
      <c r="AC634" s="26" t="s">
        <v>17</v>
      </c>
      <c r="AD634" s="26" t="str">
        <f t="shared" si="53"/>
        <v>Pública clasificada</v>
      </c>
      <c r="AE634" s="26" t="str">
        <f t="shared" ref="AE634" si="57">CONCATENATE(I635,"-","Tipo de información"," ",AD634,"-",N634)</f>
        <v>-Tipo de información Pública clasificada-PRESTACIÓN DE SERVICIOS: EL CONTRATISTA se obliga a favor de Positiva Compañía de Seguros S.A. a EL  CONTRATISTA se compromete con POSITIVA a la Prestación de Servicios profesionales para el diseño, desarrollo y virtualización de tableros de control operacional y/o directivos, así como el apoyo a la supervisión de contratos relacionados con la atención integral de siniestros.</v>
      </c>
    </row>
    <row r="635" spans="8:31" ht="105" x14ac:dyDescent="0.25">
      <c r="H635" s="16"/>
      <c r="I635" s="16"/>
      <c r="J635" s="16"/>
      <c r="K635" s="17" t="s">
        <v>1056</v>
      </c>
      <c r="L635" s="17" t="s">
        <v>1479</v>
      </c>
      <c r="M635" s="17">
        <v>43231500</v>
      </c>
      <c r="N635" s="35" t="s">
        <v>1057</v>
      </c>
      <c r="O635" s="43">
        <v>45689</v>
      </c>
      <c r="P635" t="str">
        <f t="shared" si="48"/>
        <v>enero</v>
      </c>
      <c r="Q635" s="43">
        <v>46022</v>
      </c>
      <c r="R635" s="51">
        <f t="shared" si="51"/>
        <v>11.1</v>
      </c>
      <c r="S635" s="17" t="s">
        <v>21</v>
      </c>
      <c r="T635" s="17" t="s">
        <v>11</v>
      </c>
      <c r="U635" s="18">
        <v>88000000</v>
      </c>
      <c r="V635" s="18">
        <v>88000000</v>
      </c>
      <c r="W635" s="18" t="s">
        <v>25</v>
      </c>
      <c r="X635" s="15" t="str">
        <f t="shared" si="49"/>
        <v>NO APLICA</v>
      </c>
      <c r="Y635" s="26" t="s">
        <v>1142</v>
      </c>
      <c r="Z635" s="26" t="s">
        <v>17</v>
      </c>
      <c r="AA635" s="26" t="s">
        <v>17</v>
      </c>
      <c r="AB635" s="27" t="s">
        <v>1128</v>
      </c>
      <c r="AC635" s="26" t="s">
        <v>17</v>
      </c>
      <c r="AD635" s="26" t="str">
        <f t="shared" si="53"/>
        <v>Pública clasificada</v>
      </c>
      <c r="AE635" s="26" t="e">
        <f>CONCATENATE(#REF!,"-","Tipo de información"," ",AD635,"-",N635)</f>
        <v>#REF!</v>
      </c>
    </row>
    <row r="636" spans="8:31" ht="409.5" x14ac:dyDescent="0.25">
      <c r="H636" s="16"/>
      <c r="I636" s="16"/>
      <c r="J636" s="16"/>
      <c r="K636" s="17" t="s">
        <v>1146</v>
      </c>
      <c r="L636" s="17" t="s">
        <v>1479</v>
      </c>
      <c r="M636" s="17">
        <v>80101507</v>
      </c>
      <c r="N636" s="35" t="s">
        <v>1460</v>
      </c>
      <c r="O636" s="43">
        <v>45717</v>
      </c>
      <c r="P636" t="str">
        <f t="shared" si="48"/>
        <v>enero</v>
      </c>
      <c r="Q636" s="43">
        <v>46022</v>
      </c>
      <c r="R636" s="51">
        <f t="shared" si="51"/>
        <v>10.166666666666666</v>
      </c>
      <c r="S636" s="17" t="s">
        <v>21</v>
      </c>
      <c r="T636" s="17" t="s">
        <v>11</v>
      </c>
      <c r="U636" s="18">
        <v>120000000</v>
      </c>
      <c r="V636" s="18">
        <v>120000000</v>
      </c>
      <c r="W636" s="18" t="s">
        <v>25</v>
      </c>
      <c r="X636" s="15" t="str">
        <f t="shared" si="49"/>
        <v>NO APLICA</v>
      </c>
      <c r="Y636" s="26" t="s">
        <v>1142</v>
      </c>
      <c r="Z636" s="26" t="s">
        <v>17</v>
      </c>
      <c r="AA636" s="26" t="s">
        <v>17</v>
      </c>
      <c r="AB636" s="27" t="s">
        <v>1128</v>
      </c>
      <c r="AC636" s="26" t="s">
        <v>17</v>
      </c>
      <c r="AD636" s="26" t="str">
        <f t="shared" si="53"/>
        <v>Pública clasificada</v>
      </c>
      <c r="AE636" s="26" t="str">
        <f t="shared" ref="AE636" si="58">CONCATENATE(I637,"-","Tipo de información"," ",AD636,"-",N636)</f>
        <v>-Tipo de información Pública clasificada-PRESTACIÓN DE SERVICIOS: Prestación de Servicios profesionales para el diseño, desarrollo y virtualización de contenidos educativos, capacitación y acompañamiento a las personas inscritas que atienden la población asegurada para la atención integral de siniestros</v>
      </c>
    </row>
    <row r="637" spans="8:31" ht="105" x14ac:dyDescent="0.25">
      <c r="H637" s="16"/>
      <c r="I637" s="16"/>
      <c r="J637" s="16"/>
      <c r="K637" s="17" t="s">
        <v>1058</v>
      </c>
      <c r="L637" s="17" t="s">
        <v>1479</v>
      </c>
      <c r="M637" s="17">
        <v>43231500</v>
      </c>
      <c r="N637" s="35" t="s">
        <v>1059</v>
      </c>
      <c r="O637" s="43">
        <v>45689</v>
      </c>
      <c r="P637" t="str">
        <f t="shared" si="48"/>
        <v>enero</v>
      </c>
      <c r="Q637" s="43">
        <v>46022</v>
      </c>
      <c r="R637" s="51">
        <f t="shared" si="51"/>
        <v>11.1</v>
      </c>
      <c r="S637" s="17" t="s">
        <v>21</v>
      </c>
      <c r="T637" s="17" t="s">
        <v>11</v>
      </c>
      <c r="U637" s="18">
        <v>92672800</v>
      </c>
      <c r="V637" s="18">
        <v>92672800</v>
      </c>
      <c r="W637" s="18" t="s">
        <v>25</v>
      </c>
      <c r="X637" s="15" t="str">
        <f t="shared" si="49"/>
        <v>NO APLICA</v>
      </c>
      <c r="Y637" s="26" t="s">
        <v>1142</v>
      </c>
      <c r="Z637" s="26" t="s">
        <v>17</v>
      </c>
      <c r="AA637" s="26" t="s">
        <v>17</v>
      </c>
      <c r="AB637" s="27" t="s">
        <v>1128</v>
      </c>
      <c r="AC637" s="26" t="s">
        <v>17</v>
      </c>
      <c r="AD637" s="26" t="str">
        <f t="shared" si="53"/>
        <v>Pública clasificada</v>
      </c>
      <c r="AE637" s="26" t="e">
        <f>CONCATENATE(#REF!,"-","Tipo de información"," ",AD637,"-",N637)</f>
        <v>#REF!</v>
      </c>
    </row>
    <row r="638" spans="8:31" ht="409.5" x14ac:dyDescent="0.25">
      <c r="H638" s="16"/>
      <c r="I638" s="16"/>
      <c r="J638" s="16"/>
      <c r="K638" s="17" t="s">
        <v>1060</v>
      </c>
      <c r="L638" s="17" t="s">
        <v>1479</v>
      </c>
      <c r="M638" s="17">
        <v>43231500</v>
      </c>
      <c r="N638" s="35" t="s">
        <v>1061</v>
      </c>
      <c r="O638" s="43">
        <v>45689</v>
      </c>
      <c r="P638" t="str">
        <f t="shared" si="48"/>
        <v>enero</v>
      </c>
      <c r="Q638" s="43">
        <v>46022</v>
      </c>
      <c r="R638" s="51">
        <f t="shared" si="51"/>
        <v>11.1</v>
      </c>
      <c r="S638" s="17" t="s">
        <v>21</v>
      </c>
      <c r="T638" s="17" t="s">
        <v>11</v>
      </c>
      <c r="U638" s="18">
        <v>77000000</v>
      </c>
      <c r="V638" s="18">
        <v>77000000</v>
      </c>
      <c r="W638" s="18" t="s">
        <v>25</v>
      </c>
      <c r="X638" s="15" t="str">
        <f t="shared" si="49"/>
        <v>NO APLICA</v>
      </c>
      <c r="Y638" s="26" t="s">
        <v>1142</v>
      </c>
      <c r="Z638" s="26" t="s">
        <v>17</v>
      </c>
      <c r="AA638" s="26" t="s">
        <v>17</v>
      </c>
      <c r="AB638" s="27" t="s">
        <v>1128</v>
      </c>
      <c r="AC638" s="26" t="s">
        <v>17</v>
      </c>
      <c r="AD638" s="26" t="str">
        <f t="shared" si="53"/>
        <v>Pública clasificada</v>
      </c>
      <c r="AE638" s="26" t="str">
        <f t="shared" ref="AE638" si="59">CONCATENATE(I639,"-","Tipo de información"," ",AD638,"-",N638)</f>
        <v>-Tipo de información Pública clasificada-PRESTACIÓN DE SERVICIOS: EL CONTRATISTA se obliga a favor de Positiva Compañía de Seguros S.A. a prestar servicios profesionales en la revisión, construcción, desarrollo, analisis y proyección de acciones correctivas y preventivas para la gestión operativa y financiera de los procesos y de apoyo a la supervisión de contratos  de la gerencia médica</v>
      </c>
    </row>
    <row r="639" spans="8:31" ht="120" x14ac:dyDescent="0.25">
      <c r="H639" s="16"/>
      <c r="I639" s="16"/>
      <c r="J639" s="16"/>
      <c r="K639" s="17" t="s">
        <v>1062</v>
      </c>
      <c r="L639" s="17" t="s">
        <v>1479</v>
      </c>
      <c r="M639" s="17">
        <v>43231500</v>
      </c>
      <c r="N639" s="35" t="s">
        <v>1063</v>
      </c>
      <c r="O639" s="43">
        <v>45672</v>
      </c>
      <c r="P639" t="str">
        <f t="shared" si="48"/>
        <v>enero</v>
      </c>
      <c r="Q639" s="43">
        <v>46022</v>
      </c>
      <c r="R639" s="51">
        <f t="shared" si="51"/>
        <v>11.666666666666666</v>
      </c>
      <c r="S639" s="17" t="s">
        <v>21</v>
      </c>
      <c r="T639" s="17" t="s">
        <v>11</v>
      </c>
      <c r="U639" s="18">
        <v>57500000</v>
      </c>
      <c r="V639" s="18">
        <v>57500000</v>
      </c>
      <c r="W639" s="18" t="s">
        <v>25</v>
      </c>
      <c r="X639" s="15" t="str">
        <f t="shared" si="49"/>
        <v>NO APLICA</v>
      </c>
      <c r="Y639" s="26" t="s">
        <v>1142</v>
      </c>
      <c r="Z639" s="26" t="s">
        <v>17</v>
      </c>
      <c r="AA639" s="26" t="s">
        <v>17</v>
      </c>
      <c r="AB639" s="27" t="s">
        <v>1128</v>
      </c>
      <c r="AC639" s="26" t="s">
        <v>17</v>
      </c>
      <c r="AD639" s="26" t="str">
        <f t="shared" si="53"/>
        <v>Pública clasificada</v>
      </c>
      <c r="AE639" s="26" t="e">
        <f>CONCATENATE(#REF!,"-","Tipo de información"," ",AD639,"-",N639)</f>
        <v>#REF!</v>
      </c>
    </row>
    <row r="640" spans="8:31" ht="409.5" x14ac:dyDescent="0.25">
      <c r="H640" s="16"/>
      <c r="I640" s="16"/>
      <c r="J640" s="16"/>
      <c r="K640" s="17" t="s">
        <v>1064</v>
      </c>
      <c r="L640" s="17" t="s">
        <v>1479</v>
      </c>
      <c r="M640" s="17">
        <v>43231500</v>
      </c>
      <c r="N640" s="35" t="s">
        <v>1063</v>
      </c>
      <c r="O640" s="43">
        <v>45672</v>
      </c>
      <c r="P640" t="str">
        <f t="shared" si="48"/>
        <v>enero</v>
      </c>
      <c r="Q640" s="43">
        <v>46022</v>
      </c>
      <c r="R640" s="51">
        <f t="shared" si="51"/>
        <v>11.666666666666666</v>
      </c>
      <c r="S640" s="17" t="s">
        <v>21</v>
      </c>
      <c r="T640" s="17" t="s">
        <v>11</v>
      </c>
      <c r="U640" s="18">
        <v>57500000</v>
      </c>
      <c r="V640" s="18">
        <v>57500000</v>
      </c>
      <c r="W640" s="18" t="s">
        <v>25</v>
      </c>
      <c r="X640" s="15" t="str">
        <f t="shared" si="49"/>
        <v>NO APLICA</v>
      </c>
      <c r="Y640" s="26" t="s">
        <v>1142</v>
      </c>
      <c r="Z640" s="26" t="s">
        <v>17</v>
      </c>
      <c r="AA640" s="26" t="s">
        <v>17</v>
      </c>
      <c r="AB640" s="27" t="s">
        <v>1128</v>
      </c>
      <c r="AC640" s="26" t="s">
        <v>17</v>
      </c>
      <c r="AD640" s="26" t="str">
        <f t="shared" si="53"/>
        <v>Pública clasificada</v>
      </c>
      <c r="AE640" s="26" t="str">
        <f t="shared" ref="AE640" si="60">CONCATENATE(I641,"-","Tipo de información"," ",AD640,"-",N640)</f>
        <v>-Tipo de información Pública clasificada-PRESTACIÓN DE SERVICIOS: EL CONTRATISTA se obliga a favor de Positiva Compañía de Seguros S.A. a prestar servicios profesionales, brindando asesoría, apoyo y acompañamiento en los trámites que se requieran en las etapas precontractuales, contractuales y postcontractuales de los procesos  de  la Vicepresidencia Técnica y la Gerencia Médica referentes a la red de prestadores de servicio y de operación para la atención integral del siniestro</v>
      </c>
    </row>
    <row r="641" spans="8:31" ht="180" x14ac:dyDescent="0.25">
      <c r="H641" s="16"/>
      <c r="I641" s="16"/>
      <c r="J641" s="16"/>
      <c r="K641" s="17" t="s">
        <v>1065</v>
      </c>
      <c r="L641" s="17" t="s">
        <v>1479</v>
      </c>
      <c r="M641" s="17">
        <v>43231500</v>
      </c>
      <c r="N641" s="35" t="s">
        <v>1461</v>
      </c>
      <c r="O641" s="43">
        <v>45689</v>
      </c>
      <c r="P641" t="str">
        <f t="shared" si="48"/>
        <v>enero</v>
      </c>
      <c r="Q641" s="43">
        <v>46022</v>
      </c>
      <c r="R641" s="51">
        <f t="shared" si="51"/>
        <v>11.1</v>
      </c>
      <c r="S641" s="17" t="s">
        <v>21</v>
      </c>
      <c r="T641" s="17" t="s">
        <v>11</v>
      </c>
      <c r="U641" s="18">
        <v>115841000</v>
      </c>
      <c r="V641" s="18">
        <v>115841000</v>
      </c>
      <c r="W641" s="18" t="s">
        <v>25</v>
      </c>
      <c r="X641" s="15" t="str">
        <f t="shared" si="49"/>
        <v>NO APLICA</v>
      </c>
      <c r="Y641" s="26" t="s">
        <v>1142</v>
      </c>
      <c r="Z641" s="26" t="s">
        <v>17</v>
      </c>
      <c r="AA641" s="26" t="s">
        <v>17</v>
      </c>
      <c r="AB641" s="27" t="s">
        <v>1128</v>
      </c>
      <c r="AC641" s="26" t="s">
        <v>17</v>
      </c>
      <c r="AD641" s="26" t="str">
        <f t="shared" si="53"/>
        <v>Pública clasificada</v>
      </c>
      <c r="AE641" s="26" t="e">
        <f>CONCATENATE(#REF!,"-","Tipo de información"," ",AD641,"-",N641)</f>
        <v>#REF!</v>
      </c>
    </row>
    <row r="642" spans="8:31" ht="409.5" x14ac:dyDescent="0.25">
      <c r="H642" s="16"/>
      <c r="I642" s="16"/>
      <c r="J642" s="16"/>
      <c r="K642" s="17" t="s">
        <v>1066</v>
      </c>
      <c r="L642" s="17" t="s">
        <v>1479</v>
      </c>
      <c r="M642" s="17">
        <v>43231500</v>
      </c>
      <c r="N642" s="35" t="s">
        <v>1067</v>
      </c>
      <c r="O642" s="43">
        <v>45689</v>
      </c>
      <c r="P642" t="str">
        <f t="shared" si="48"/>
        <v>enero</v>
      </c>
      <c r="Q642" s="43">
        <v>46022</v>
      </c>
      <c r="R642" s="51">
        <f t="shared" si="51"/>
        <v>11.1</v>
      </c>
      <c r="S642" s="17" t="s">
        <v>21</v>
      </c>
      <c r="T642" s="17" t="s">
        <v>11</v>
      </c>
      <c r="U642" s="18">
        <v>62554140</v>
      </c>
      <c r="V642" s="18">
        <v>62554140</v>
      </c>
      <c r="W642" s="18" t="s">
        <v>25</v>
      </c>
      <c r="X642" s="15" t="str">
        <f t="shared" si="49"/>
        <v>NO APLICA</v>
      </c>
      <c r="Y642" s="26" t="s">
        <v>1142</v>
      </c>
      <c r="Z642" s="26" t="s">
        <v>17</v>
      </c>
      <c r="AA642" s="26" t="s">
        <v>17</v>
      </c>
      <c r="AB642" s="27" t="s">
        <v>1128</v>
      </c>
      <c r="AC642" s="26" t="s">
        <v>17</v>
      </c>
      <c r="AD642" s="26" t="str">
        <f t="shared" si="53"/>
        <v>Pública clasificada</v>
      </c>
      <c r="AE642" s="26" t="str">
        <f t="shared" ref="AE642" si="61">CONCATENATE(I643,"-","Tipo de información"," ",AD642,"-",N642)</f>
        <v>-Tipo de información Pública clasificada-PRESTACIÓN DE SERVICIOS: Prestar servicios profesionales para la atención, medición y control  de procesos inherentes a la operación logistica que se gestionan a la población asegurada de la Compañía asi como apoyo en la medición, control y seguimiento de los indicadores que se gestionan en el marco del subproceso de Prestaciones de servicios de salud, apoyando la estructuración e implementación de acciones correctivas y de mejora que se identifiquen en el proceso para intervenir al operador logistico.</v>
      </c>
    </row>
    <row r="643" spans="8:31" ht="105" x14ac:dyDescent="0.25">
      <c r="H643" s="16"/>
      <c r="I643" s="16"/>
      <c r="J643" s="16"/>
      <c r="K643" s="17" t="s">
        <v>1068</v>
      </c>
      <c r="L643" s="17" t="s">
        <v>1479</v>
      </c>
      <c r="M643" s="17">
        <v>43231500</v>
      </c>
      <c r="N643" s="35" t="s">
        <v>1069</v>
      </c>
      <c r="O643" s="43">
        <v>45689</v>
      </c>
      <c r="P643" t="str">
        <f t="shared" si="48"/>
        <v>enero</v>
      </c>
      <c r="Q643" s="43">
        <v>46022</v>
      </c>
      <c r="R643" s="51">
        <f t="shared" si="51"/>
        <v>11.1</v>
      </c>
      <c r="S643" s="17" t="s">
        <v>21</v>
      </c>
      <c r="T643" s="17" t="s">
        <v>11</v>
      </c>
      <c r="U643" s="18">
        <v>69504600</v>
      </c>
      <c r="V643" s="18">
        <v>69504600</v>
      </c>
      <c r="W643" s="18" t="s">
        <v>25</v>
      </c>
      <c r="X643" s="15" t="str">
        <f t="shared" si="49"/>
        <v>NO APLICA</v>
      </c>
      <c r="Y643" s="26" t="s">
        <v>1142</v>
      </c>
      <c r="Z643" s="26" t="s">
        <v>17</v>
      </c>
      <c r="AA643" s="26" t="s">
        <v>17</v>
      </c>
      <c r="AB643" s="27" t="s">
        <v>1128</v>
      </c>
      <c r="AC643" s="26" t="s">
        <v>17</v>
      </c>
      <c r="AD643" s="26" t="str">
        <f t="shared" si="53"/>
        <v>Pública clasificada</v>
      </c>
      <c r="AE643" s="26" t="e">
        <f>CONCATENATE(#REF!,"-","Tipo de información"," ",AD643,"-",N643)</f>
        <v>#REF!</v>
      </c>
    </row>
    <row r="644" spans="8:31" ht="409.5" x14ac:dyDescent="0.25">
      <c r="H644" s="16"/>
      <c r="I644" s="16"/>
      <c r="J644" s="16"/>
      <c r="K644" s="17" t="s">
        <v>1070</v>
      </c>
      <c r="L644" s="17" t="s">
        <v>1479</v>
      </c>
      <c r="M644" s="17">
        <v>43231500</v>
      </c>
      <c r="N644" s="35" t="s">
        <v>1071</v>
      </c>
      <c r="O644" s="43">
        <v>45689</v>
      </c>
      <c r="P644" t="str">
        <f t="shared" si="48"/>
        <v>enero</v>
      </c>
      <c r="Q644" s="43">
        <v>46022</v>
      </c>
      <c r="R644" s="51">
        <f t="shared" si="51"/>
        <v>11.1</v>
      </c>
      <c r="S644" s="17" t="s">
        <v>21</v>
      </c>
      <c r="T644" s="17" t="s">
        <v>11</v>
      </c>
      <c r="U644" s="18">
        <v>92672800</v>
      </c>
      <c r="V644" s="18">
        <v>92672800</v>
      </c>
      <c r="W644" s="18" t="s">
        <v>25</v>
      </c>
      <c r="X644" s="15" t="str">
        <f t="shared" si="49"/>
        <v>NO APLICA</v>
      </c>
      <c r="Y644" s="26" t="s">
        <v>1142</v>
      </c>
      <c r="Z644" s="26" t="s">
        <v>17</v>
      </c>
      <c r="AA644" s="26" t="s">
        <v>17</v>
      </c>
      <c r="AB644" s="27" t="s">
        <v>1128</v>
      </c>
      <c r="AC644" s="26" t="s">
        <v>17</v>
      </c>
      <c r="AD644" s="26" t="str">
        <f t="shared" si="53"/>
        <v>Pública clasificada</v>
      </c>
      <c r="AE644" s="26" t="str">
        <f t="shared" ref="AE644" si="62">CONCATENATE(I645,"-","Tipo de información"," ",AD644,"-",N644)</f>
        <v>-Tipo de información Pública clasificada-PRESTACION DE SERVICIOS: Prestar servicios profesionales y acompañamiento para el monitoreo del ciclo de vida de los siniestros de ARL (AT – EL) identificando aquellos que presentan desviaciones durante la prestación  de los servicios a cargo de la ARL  Positiva Compañía de Seguros.</v>
      </c>
    </row>
    <row r="645" spans="8:31" ht="285" x14ac:dyDescent="0.25">
      <c r="H645" s="16"/>
      <c r="I645" s="16"/>
      <c r="J645" s="16"/>
      <c r="K645" s="17" t="s">
        <v>1147</v>
      </c>
      <c r="L645" s="17" t="s">
        <v>1479</v>
      </c>
      <c r="M645" s="17">
        <v>85100000</v>
      </c>
      <c r="N645" s="35" t="s">
        <v>1462</v>
      </c>
      <c r="O645" s="43">
        <v>45665</v>
      </c>
      <c r="P645" t="str">
        <f t="shared" si="48"/>
        <v>enero</v>
      </c>
      <c r="Q645" s="43">
        <v>46395</v>
      </c>
      <c r="R645" s="51">
        <f t="shared" si="51"/>
        <v>24.333333333333332</v>
      </c>
      <c r="S645" s="17" t="s">
        <v>21</v>
      </c>
      <c r="T645" s="17" t="s">
        <v>1478</v>
      </c>
      <c r="U645" s="18">
        <v>0</v>
      </c>
      <c r="V645" s="18">
        <v>0</v>
      </c>
      <c r="W645" s="18" t="s">
        <v>25</v>
      </c>
      <c r="X645" s="15" t="str">
        <f t="shared" si="49"/>
        <v>NO APLICA</v>
      </c>
      <c r="Y645" s="26" t="s">
        <v>1142</v>
      </c>
      <c r="Z645" s="26" t="s">
        <v>17</v>
      </c>
      <c r="AA645" s="26" t="s">
        <v>17</v>
      </c>
      <c r="AB645" s="27" t="s">
        <v>1128</v>
      </c>
      <c r="AC645" s="26" t="s">
        <v>17</v>
      </c>
      <c r="AD645" s="26" t="str">
        <f t="shared" si="53"/>
        <v>Pública clasificada</v>
      </c>
      <c r="AE645" s="26" t="e">
        <f>CONCATENATE(#REF!,"-","Tipo de información"," ",AD645,"-",N645)</f>
        <v>#REF!</v>
      </c>
    </row>
    <row r="646" spans="8:31" ht="409.5" x14ac:dyDescent="0.25">
      <c r="H646" s="16"/>
      <c r="I646" s="16"/>
      <c r="J646" s="16"/>
      <c r="K646" s="17" t="s">
        <v>1148</v>
      </c>
      <c r="L646" s="17" t="s">
        <v>1479</v>
      </c>
      <c r="M646" s="17">
        <v>85100000</v>
      </c>
      <c r="N646" s="35" t="s">
        <v>1463</v>
      </c>
      <c r="O646" s="43">
        <v>45677</v>
      </c>
      <c r="P646" t="str">
        <f t="shared" si="48"/>
        <v>enero</v>
      </c>
      <c r="Q646" s="43">
        <v>46407</v>
      </c>
      <c r="R646" s="51">
        <f t="shared" si="51"/>
        <v>24.333333333333332</v>
      </c>
      <c r="S646" s="17" t="s">
        <v>21</v>
      </c>
      <c r="T646" s="17" t="s">
        <v>1478</v>
      </c>
      <c r="U646" s="18">
        <v>0</v>
      </c>
      <c r="V646" s="18">
        <v>0</v>
      </c>
      <c r="W646" s="18" t="s">
        <v>25</v>
      </c>
      <c r="X646" s="15" t="str">
        <f t="shared" si="49"/>
        <v>NO APLICA</v>
      </c>
      <c r="Y646" s="26" t="s">
        <v>1142</v>
      </c>
      <c r="Z646" s="26" t="s">
        <v>17</v>
      </c>
      <c r="AA646" s="26" t="s">
        <v>17</v>
      </c>
      <c r="AB646" s="27" t="s">
        <v>1128</v>
      </c>
      <c r="AC646" s="26" t="s">
        <v>17</v>
      </c>
      <c r="AD646" s="26" t="str">
        <f t="shared" si="53"/>
        <v>Pública clasificada</v>
      </c>
      <c r="AE646" s="26" t="str">
        <f t="shared" ref="AE646" si="63">CONCATENATE(I647,"-","Tipo de información"," ",AD646,"-",N646)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47" spans="8:31" ht="285" x14ac:dyDescent="0.25">
      <c r="H647" s="16"/>
      <c r="I647" s="16"/>
      <c r="J647" s="16"/>
      <c r="K647" s="17" t="s">
        <v>1149</v>
      </c>
      <c r="L647" s="17" t="s">
        <v>1479</v>
      </c>
      <c r="M647" s="17">
        <v>85100000</v>
      </c>
      <c r="N647" s="35" t="s">
        <v>1463</v>
      </c>
      <c r="O647" s="43">
        <v>45687</v>
      </c>
      <c r="P647" t="str">
        <f t="shared" si="48"/>
        <v>enero</v>
      </c>
      <c r="Q647" s="43">
        <v>46417</v>
      </c>
      <c r="R647" s="51">
        <f t="shared" si="51"/>
        <v>24.333333333333332</v>
      </c>
      <c r="S647" s="17" t="s">
        <v>21</v>
      </c>
      <c r="T647" s="17" t="s">
        <v>1478</v>
      </c>
      <c r="U647" s="18">
        <v>0</v>
      </c>
      <c r="V647" s="18">
        <v>0</v>
      </c>
      <c r="W647" s="18" t="s">
        <v>25</v>
      </c>
      <c r="X647" s="15" t="str">
        <f t="shared" si="49"/>
        <v>NO APLICA</v>
      </c>
      <c r="Y647" s="26" t="s">
        <v>1142</v>
      </c>
      <c r="Z647" s="26" t="s">
        <v>17</v>
      </c>
      <c r="AA647" s="26" t="s">
        <v>17</v>
      </c>
      <c r="AB647" s="27" t="s">
        <v>1128</v>
      </c>
      <c r="AC647" s="26" t="s">
        <v>17</v>
      </c>
      <c r="AD647" s="26" t="str">
        <f t="shared" si="53"/>
        <v>Pública clasificada</v>
      </c>
      <c r="AE647" s="26" t="e">
        <f>CONCATENATE(#REF!,"-","Tipo de información"," ",AD647,"-",N647)</f>
        <v>#REF!</v>
      </c>
    </row>
    <row r="648" spans="8:31" ht="409.5" x14ac:dyDescent="0.25">
      <c r="H648" s="16"/>
      <c r="I648" s="16"/>
      <c r="J648" s="16"/>
      <c r="K648" s="17" t="s">
        <v>1150</v>
      </c>
      <c r="L648" s="17" t="s">
        <v>1479</v>
      </c>
      <c r="M648" s="17">
        <v>85100000</v>
      </c>
      <c r="N648" s="35" t="s">
        <v>1463</v>
      </c>
      <c r="O648" s="43">
        <v>45687</v>
      </c>
      <c r="P648" t="str">
        <f t="shared" si="48"/>
        <v>enero</v>
      </c>
      <c r="Q648" s="43">
        <v>46782</v>
      </c>
      <c r="R648" s="51">
        <f t="shared" si="51"/>
        <v>36.5</v>
      </c>
      <c r="S648" s="17" t="s">
        <v>21</v>
      </c>
      <c r="T648" s="17" t="s">
        <v>1478</v>
      </c>
      <c r="U648" s="18">
        <v>0</v>
      </c>
      <c r="V648" s="18">
        <v>0</v>
      </c>
      <c r="W648" s="18" t="s">
        <v>25</v>
      </c>
      <c r="X648" s="15" t="str">
        <f t="shared" si="49"/>
        <v>NO APLICA</v>
      </c>
      <c r="Y648" s="26" t="s">
        <v>1142</v>
      </c>
      <c r="Z648" s="26" t="s">
        <v>17</v>
      </c>
      <c r="AA648" s="26" t="s">
        <v>17</v>
      </c>
      <c r="AB648" s="27" t="s">
        <v>1128</v>
      </c>
      <c r="AC648" s="26" t="s">
        <v>17</v>
      </c>
      <c r="AD648" s="26" t="str">
        <f t="shared" si="53"/>
        <v>Pública clasificada</v>
      </c>
      <c r="AE648" s="26" t="str">
        <f t="shared" ref="AE648" si="64">CONCATENATE(I649,"-","Tipo de información"," ",AD648,"-",N648)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49" spans="8:31" ht="285" x14ac:dyDescent="0.25">
      <c r="H649" s="16"/>
      <c r="I649" s="16"/>
      <c r="J649" s="16"/>
      <c r="K649" s="17" t="s">
        <v>1151</v>
      </c>
      <c r="L649" s="17" t="s">
        <v>1479</v>
      </c>
      <c r="M649" s="17">
        <v>85100000</v>
      </c>
      <c r="N649" s="35" t="s">
        <v>1463</v>
      </c>
      <c r="O649" s="43">
        <v>45658</v>
      </c>
      <c r="P649" t="str">
        <f t="shared" ref="P649:P712" si="65">TEXT(MONTH(O649),"mmmm")</f>
        <v>enero</v>
      </c>
      <c r="Q649" s="43">
        <v>46388</v>
      </c>
      <c r="R649" s="51">
        <f t="shared" si="51"/>
        <v>24.333333333333332</v>
      </c>
      <c r="S649" s="17" t="s">
        <v>21</v>
      </c>
      <c r="T649" s="17" t="s">
        <v>1478</v>
      </c>
      <c r="U649" s="18">
        <v>0</v>
      </c>
      <c r="V649" s="18">
        <v>0</v>
      </c>
      <c r="W649" s="18" t="s">
        <v>25</v>
      </c>
      <c r="X649" s="15" t="str">
        <f t="shared" ref="X649:X712" si="66">IF(W649="SI","APROBADAS","NO APLICA")</f>
        <v>NO APLICA</v>
      </c>
      <c r="Y649" s="26" t="s">
        <v>1142</v>
      </c>
      <c r="Z649" s="26" t="s">
        <v>17</v>
      </c>
      <c r="AA649" s="26" t="s">
        <v>17</v>
      </c>
      <c r="AB649" s="27" t="s">
        <v>1128</v>
      </c>
      <c r="AC649" s="26" t="s">
        <v>17</v>
      </c>
      <c r="AD649" s="26" t="str">
        <f t="shared" si="53"/>
        <v>Pública clasificada</v>
      </c>
      <c r="AE649" s="26" t="e">
        <f>CONCATENATE(#REF!,"-","Tipo de información"," ",AD649,"-",N649)</f>
        <v>#REF!</v>
      </c>
    </row>
    <row r="650" spans="8:31" ht="409.5" x14ac:dyDescent="0.25">
      <c r="H650" s="16"/>
      <c r="I650" s="16"/>
      <c r="J650" s="16"/>
      <c r="K650" s="17" t="s">
        <v>1152</v>
      </c>
      <c r="L650" s="17" t="s">
        <v>1479</v>
      </c>
      <c r="M650" s="17">
        <v>85100000</v>
      </c>
      <c r="N650" s="35" t="s">
        <v>1464</v>
      </c>
      <c r="O650" s="43">
        <v>45658</v>
      </c>
      <c r="P650" t="str">
        <f t="shared" si="65"/>
        <v>enero</v>
      </c>
      <c r="Q650" s="43">
        <v>46388</v>
      </c>
      <c r="R650" s="51">
        <f t="shared" si="51"/>
        <v>24.333333333333332</v>
      </c>
      <c r="S650" s="17" t="s">
        <v>21</v>
      </c>
      <c r="T650" s="17" t="s">
        <v>1478</v>
      </c>
      <c r="U650" s="18">
        <v>0</v>
      </c>
      <c r="V650" s="18">
        <v>0</v>
      </c>
      <c r="W650" s="18" t="s">
        <v>25</v>
      </c>
      <c r="X650" s="15" t="str">
        <f t="shared" si="66"/>
        <v>NO APLICA</v>
      </c>
      <c r="Y650" s="26" t="s">
        <v>1142</v>
      </c>
      <c r="Z650" s="26" t="s">
        <v>17</v>
      </c>
      <c r="AA650" s="26" t="s">
        <v>17</v>
      </c>
      <c r="AB650" s="27" t="s">
        <v>1128</v>
      </c>
      <c r="AC650" s="26" t="s">
        <v>17</v>
      </c>
      <c r="AD650" s="26" t="str">
        <f t="shared" si="53"/>
        <v>Pública clasificada</v>
      </c>
      <c r="AE650" s="26" t="str">
        <f t="shared" ref="AE650" si="67">CONCATENATE(I651,"-","Tipo de información"," ",AD650,"-",N650)</f>
        <v>-Tipo de información Pública clasificada-PRESTACIÓN DE SERVICIOS: Prestacion de servicios de asistencia en viaje internacional integral, que se requiran para atender los asegurados de la administra dora de riesgos laborales, accidentes personales, Pólizas estudiantiles,vida grupo, vida individual y los demás ramoscomercializadospor la compañía.</v>
      </c>
    </row>
    <row r="651" spans="8:31" ht="285" x14ac:dyDescent="0.25">
      <c r="H651" s="16"/>
      <c r="I651" s="16"/>
      <c r="J651" s="16"/>
      <c r="K651" s="17" t="s">
        <v>1153</v>
      </c>
      <c r="L651" s="17" t="s">
        <v>1479</v>
      </c>
      <c r="M651" s="17">
        <v>85100000</v>
      </c>
      <c r="N651" s="35" t="s">
        <v>1463</v>
      </c>
      <c r="O651" s="43">
        <v>45666</v>
      </c>
      <c r="P651" t="str">
        <f t="shared" si="65"/>
        <v>enero</v>
      </c>
      <c r="Q651" s="43">
        <v>46396</v>
      </c>
      <c r="R651" s="51">
        <f t="shared" si="51"/>
        <v>24.333333333333332</v>
      </c>
      <c r="S651" s="17" t="s">
        <v>21</v>
      </c>
      <c r="T651" s="17" t="s">
        <v>1478</v>
      </c>
      <c r="U651" s="18">
        <v>0</v>
      </c>
      <c r="V651" s="18">
        <v>0</v>
      </c>
      <c r="W651" s="18" t="s">
        <v>25</v>
      </c>
      <c r="X651" s="15" t="str">
        <f t="shared" si="66"/>
        <v>NO APLICA</v>
      </c>
      <c r="Y651" s="26" t="s">
        <v>1142</v>
      </c>
      <c r="Z651" s="26" t="s">
        <v>17</v>
      </c>
      <c r="AA651" s="26" t="s">
        <v>17</v>
      </c>
      <c r="AB651" s="27" t="s">
        <v>1128</v>
      </c>
      <c r="AC651" s="26" t="s">
        <v>17</v>
      </c>
      <c r="AD651" s="26" t="str">
        <f t="shared" si="53"/>
        <v>Pública clasificada</v>
      </c>
      <c r="AE651" s="26" t="e">
        <f>CONCATENATE(#REF!,"-","Tipo de información"," ",AD651,"-",N651)</f>
        <v>#REF!</v>
      </c>
    </row>
    <row r="652" spans="8:31" ht="409.5" x14ac:dyDescent="0.25">
      <c r="H652" s="16"/>
      <c r="I652" s="16"/>
      <c r="J652" s="16"/>
      <c r="K652" s="17" t="s">
        <v>1154</v>
      </c>
      <c r="L652" s="17" t="s">
        <v>1479</v>
      </c>
      <c r="M652" s="17">
        <v>85100000</v>
      </c>
      <c r="N652" s="35" t="s">
        <v>1463</v>
      </c>
      <c r="O652" s="43">
        <v>45665</v>
      </c>
      <c r="P652" t="str">
        <f t="shared" si="65"/>
        <v>enero</v>
      </c>
      <c r="Q652" s="43">
        <v>46395</v>
      </c>
      <c r="R652" s="51">
        <f t="shared" si="51"/>
        <v>24.333333333333332</v>
      </c>
      <c r="S652" s="17" t="s">
        <v>21</v>
      </c>
      <c r="T652" s="17" t="s">
        <v>1478</v>
      </c>
      <c r="U652" s="18">
        <v>0</v>
      </c>
      <c r="V652" s="18">
        <v>0</v>
      </c>
      <c r="W652" s="18" t="s">
        <v>25</v>
      </c>
      <c r="X652" s="15" t="str">
        <f t="shared" si="66"/>
        <v>NO APLICA</v>
      </c>
      <c r="Y652" s="26" t="s">
        <v>1142</v>
      </c>
      <c r="Z652" s="26" t="s">
        <v>17</v>
      </c>
      <c r="AA652" s="26" t="s">
        <v>17</v>
      </c>
      <c r="AB652" s="27" t="s">
        <v>1128</v>
      </c>
      <c r="AC652" s="26" t="s">
        <v>17</v>
      </c>
      <c r="AD652" s="26" t="str">
        <f t="shared" si="53"/>
        <v>Pública clasificada</v>
      </c>
      <c r="AE652" s="26" t="str">
        <f t="shared" ref="AE652" si="68">CONCATENATE(I653,"-","Tipo de información"," ",AD652,"-",N652)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53" spans="8:31" ht="285" x14ac:dyDescent="0.25">
      <c r="H653" s="16"/>
      <c r="I653" s="16"/>
      <c r="J653" s="16"/>
      <c r="K653" s="17" t="s">
        <v>1155</v>
      </c>
      <c r="L653" s="17" t="s">
        <v>1479</v>
      </c>
      <c r="M653" s="17">
        <v>85100000</v>
      </c>
      <c r="N653" s="35" t="s">
        <v>1463</v>
      </c>
      <c r="O653" s="43">
        <v>45678</v>
      </c>
      <c r="P653" t="str">
        <f t="shared" si="65"/>
        <v>enero</v>
      </c>
      <c r="Q653" s="43">
        <v>46408</v>
      </c>
      <c r="R653" s="51">
        <f t="shared" si="51"/>
        <v>24.333333333333332</v>
      </c>
      <c r="S653" s="17" t="s">
        <v>21</v>
      </c>
      <c r="T653" s="17" t="s">
        <v>1478</v>
      </c>
      <c r="U653" s="18">
        <v>0</v>
      </c>
      <c r="V653" s="18">
        <v>0</v>
      </c>
      <c r="W653" s="18" t="s">
        <v>25</v>
      </c>
      <c r="X653" s="15" t="str">
        <f t="shared" si="66"/>
        <v>NO APLICA</v>
      </c>
      <c r="Y653" s="26" t="s">
        <v>1142</v>
      </c>
      <c r="Z653" s="26" t="s">
        <v>17</v>
      </c>
      <c r="AA653" s="26" t="s">
        <v>17</v>
      </c>
      <c r="AB653" s="27" t="s">
        <v>1128</v>
      </c>
      <c r="AC653" s="26" t="s">
        <v>17</v>
      </c>
      <c r="AD653" s="26" t="str">
        <f t="shared" si="53"/>
        <v>Pública clasificada</v>
      </c>
      <c r="AE653" s="26" t="e">
        <f>CONCATENATE(#REF!,"-","Tipo de información"," ",AD653,"-",N653)</f>
        <v>#REF!</v>
      </c>
    </row>
    <row r="654" spans="8:31" ht="409.5" x14ac:dyDescent="0.25">
      <c r="H654" s="16"/>
      <c r="I654" s="16"/>
      <c r="J654" s="16"/>
      <c r="K654" s="17" t="s">
        <v>1156</v>
      </c>
      <c r="L654" s="17" t="s">
        <v>1479</v>
      </c>
      <c r="M654" s="17">
        <v>85100000</v>
      </c>
      <c r="N654" s="35" t="s">
        <v>1463</v>
      </c>
      <c r="O654" s="43">
        <v>45661</v>
      </c>
      <c r="P654" t="str">
        <f t="shared" si="65"/>
        <v>enero</v>
      </c>
      <c r="Q654" s="43">
        <v>46391</v>
      </c>
      <c r="R654" s="51">
        <f t="shared" si="51"/>
        <v>24.333333333333332</v>
      </c>
      <c r="S654" s="17" t="s">
        <v>21</v>
      </c>
      <c r="T654" s="17" t="s">
        <v>1478</v>
      </c>
      <c r="U654" s="18">
        <v>0</v>
      </c>
      <c r="V654" s="18">
        <v>0</v>
      </c>
      <c r="W654" s="18" t="s">
        <v>25</v>
      </c>
      <c r="X654" s="15" t="str">
        <f t="shared" si="66"/>
        <v>NO APLICA</v>
      </c>
      <c r="Y654" s="26" t="s">
        <v>1142</v>
      </c>
      <c r="Z654" s="26" t="s">
        <v>17</v>
      </c>
      <c r="AA654" s="26" t="s">
        <v>17</v>
      </c>
      <c r="AB654" s="27" t="s">
        <v>1128</v>
      </c>
      <c r="AC654" s="26" t="s">
        <v>17</v>
      </c>
      <c r="AD654" s="26" t="str">
        <f t="shared" si="53"/>
        <v>Pública clasificada</v>
      </c>
      <c r="AE654" s="26" t="str">
        <f t="shared" ref="AE654" si="69">CONCATENATE(I655,"-","Tipo de información"," ",AD654,"-",N654)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55" spans="8:31" ht="285" x14ac:dyDescent="0.25">
      <c r="H655" s="16"/>
      <c r="I655" s="16"/>
      <c r="J655" s="16"/>
      <c r="K655" s="17" t="s">
        <v>1157</v>
      </c>
      <c r="L655" s="17" t="s">
        <v>1479</v>
      </c>
      <c r="M655" s="17">
        <v>85100000</v>
      </c>
      <c r="N655" s="35" t="s">
        <v>1463</v>
      </c>
      <c r="O655" s="43">
        <v>45670</v>
      </c>
      <c r="P655" t="str">
        <f t="shared" si="65"/>
        <v>enero</v>
      </c>
      <c r="Q655" s="43">
        <v>46400</v>
      </c>
      <c r="R655" s="51">
        <f t="shared" si="51"/>
        <v>24.333333333333332</v>
      </c>
      <c r="S655" s="17" t="s">
        <v>21</v>
      </c>
      <c r="T655" s="17" t="s">
        <v>1478</v>
      </c>
      <c r="U655" s="18">
        <v>0</v>
      </c>
      <c r="V655" s="18">
        <v>0</v>
      </c>
      <c r="W655" s="18" t="s">
        <v>25</v>
      </c>
      <c r="X655" s="15" t="str">
        <f t="shared" si="66"/>
        <v>NO APLICA</v>
      </c>
      <c r="Y655" s="26" t="s">
        <v>1142</v>
      </c>
      <c r="Z655" s="26" t="s">
        <v>17</v>
      </c>
      <c r="AA655" s="26" t="s">
        <v>17</v>
      </c>
      <c r="AB655" s="27" t="s">
        <v>1128</v>
      </c>
      <c r="AC655" s="26" t="s">
        <v>17</v>
      </c>
      <c r="AD655" s="26" t="str">
        <f t="shared" si="53"/>
        <v>Pública clasificada</v>
      </c>
      <c r="AE655" s="26" t="e">
        <f>CONCATENATE(#REF!,"-","Tipo de información"," ",AD655,"-",N655)</f>
        <v>#REF!</v>
      </c>
    </row>
    <row r="656" spans="8:31" ht="409.5" x14ac:dyDescent="0.25">
      <c r="H656" s="16"/>
      <c r="I656" s="16"/>
      <c r="J656" s="16"/>
      <c r="K656" s="17" t="s">
        <v>1158</v>
      </c>
      <c r="L656" s="17" t="s">
        <v>1479</v>
      </c>
      <c r="M656" s="17">
        <v>85100000</v>
      </c>
      <c r="N656" s="35" t="s">
        <v>1463</v>
      </c>
      <c r="O656" s="43">
        <v>45684</v>
      </c>
      <c r="P656" t="str">
        <f t="shared" si="65"/>
        <v>enero</v>
      </c>
      <c r="Q656" s="43">
        <v>46414</v>
      </c>
      <c r="R656" s="51">
        <f t="shared" si="51"/>
        <v>24.333333333333332</v>
      </c>
      <c r="S656" s="17" t="s">
        <v>21</v>
      </c>
      <c r="T656" s="17" t="s">
        <v>1478</v>
      </c>
      <c r="U656" s="18">
        <v>0</v>
      </c>
      <c r="V656" s="18">
        <v>0</v>
      </c>
      <c r="W656" s="18" t="s">
        <v>25</v>
      </c>
      <c r="X656" s="15" t="str">
        <f t="shared" si="66"/>
        <v>NO APLICA</v>
      </c>
      <c r="Y656" s="26" t="s">
        <v>1142</v>
      </c>
      <c r="Z656" s="26" t="s">
        <v>17</v>
      </c>
      <c r="AA656" s="26" t="s">
        <v>17</v>
      </c>
      <c r="AB656" s="27" t="s">
        <v>1128</v>
      </c>
      <c r="AC656" s="26" t="s">
        <v>17</v>
      </c>
      <c r="AD656" s="26" t="str">
        <f t="shared" si="53"/>
        <v>Pública clasificada</v>
      </c>
      <c r="AE656" s="26" t="str">
        <f t="shared" ref="AE656" si="70">CONCATENATE(I657,"-","Tipo de información"," ",AD656,"-",N656)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57" spans="8:31" ht="285" x14ac:dyDescent="0.25">
      <c r="H657" s="16"/>
      <c r="I657" s="16"/>
      <c r="J657" s="16"/>
      <c r="K657" s="17" t="s">
        <v>1159</v>
      </c>
      <c r="L657" s="17" t="s">
        <v>1479</v>
      </c>
      <c r="M657" s="17">
        <v>85100000</v>
      </c>
      <c r="N657" s="35" t="s">
        <v>1463</v>
      </c>
      <c r="O657" s="43">
        <v>45685</v>
      </c>
      <c r="P657" t="str">
        <f t="shared" si="65"/>
        <v>enero</v>
      </c>
      <c r="Q657" s="43">
        <v>46415</v>
      </c>
      <c r="R657" s="51">
        <f t="shared" si="51"/>
        <v>24.333333333333332</v>
      </c>
      <c r="S657" s="17" t="s">
        <v>21</v>
      </c>
      <c r="T657" s="17" t="s">
        <v>1478</v>
      </c>
      <c r="U657" s="18">
        <v>0</v>
      </c>
      <c r="V657" s="18">
        <v>0</v>
      </c>
      <c r="W657" s="18" t="s">
        <v>25</v>
      </c>
      <c r="X657" s="15" t="str">
        <f t="shared" si="66"/>
        <v>NO APLICA</v>
      </c>
      <c r="Y657" s="26" t="s">
        <v>1142</v>
      </c>
      <c r="Z657" s="26" t="s">
        <v>17</v>
      </c>
      <c r="AA657" s="26" t="s">
        <v>17</v>
      </c>
      <c r="AB657" s="27" t="s">
        <v>1128</v>
      </c>
      <c r="AC657" s="26" t="s">
        <v>17</v>
      </c>
      <c r="AD657" s="26" t="str">
        <f t="shared" si="53"/>
        <v>Pública clasificada</v>
      </c>
      <c r="AE657" s="26" t="e">
        <f>CONCATENATE(#REF!,"-","Tipo de información"," ",AD657,"-",N657)</f>
        <v>#REF!</v>
      </c>
    </row>
    <row r="658" spans="8:31" ht="409.5" x14ac:dyDescent="0.25">
      <c r="H658" s="16"/>
      <c r="I658" s="16"/>
      <c r="J658" s="16"/>
      <c r="K658" s="17" t="s">
        <v>1160</v>
      </c>
      <c r="L658" s="17" t="s">
        <v>1479</v>
      </c>
      <c r="M658" s="17">
        <v>85100000</v>
      </c>
      <c r="N658" s="35" t="s">
        <v>1463</v>
      </c>
      <c r="O658" s="43">
        <v>45685</v>
      </c>
      <c r="P658" t="str">
        <f t="shared" si="65"/>
        <v>enero</v>
      </c>
      <c r="Q658" s="43">
        <v>46415</v>
      </c>
      <c r="R658" s="51">
        <f t="shared" si="51"/>
        <v>24.333333333333332</v>
      </c>
      <c r="S658" s="17" t="s">
        <v>21</v>
      </c>
      <c r="T658" s="17" t="s">
        <v>1478</v>
      </c>
      <c r="U658" s="18">
        <v>0</v>
      </c>
      <c r="V658" s="18">
        <v>0</v>
      </c>
      <c r="W658" s="18" t="s">
        <v>25</v>
      </c>
      <c r="X658" s="15" t="str">
        <f t="shared" si="66"/>
        <v>NO APLICA</v>
      </c>
      <c r="Y658" s="26" t="s">
        <v>1142</v>
      </c>
      <c r="Z658" s="26" t="s">
        <v>17</v>
      </c>
      <c r="AA658" s="26" t="s">
        <v>17</v>
      </c>
      <c r="AB658" s="27" t="s">
        <v>1128</v>
      </c>
      <c r="AC658" s="26" t="s">
        <v>17</v>
      </c>
      <c r="AD658" s="26" t="str">
        <f t="shared" si="53"/>
        <v>Pública clasificada</v>
      </c>
      <c r="AE658" s="26" t="str">
        <f t="shared" ref="AE658" si="71">CONCATENATE(I659,"-","Tipo de información"," ",AD658,"-",N658)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59" spans="8:31" ht="285" x14ac:dyDescent="0.25">
      <c r="H659" s="16"/>
      <c r="I659" s="16"/>
      <c r="J659" s="16"/>
      <c r="K659" s="17" t="s">
        <v>1161</v>
      </c>
      <c r="L659" s="17" t="s">
        <v>1479</v>
      </c>
      <c r="M659" s="17">
        <v>85100000</v>
      </c>
      <c r="N659" s="35" t="s">
        <v>1463</v>
      </c>
      <c r="O659" s="43">
        <v>45687</v>
      </c>
      <c r="P659" t="str">
        <f t="shared" si="65"/>
        <v>enero</v>
      </c>
      <c r="Q659" s="43">
        <v>46417</v>
      </c>
      <c r="R659" s="51">
        <f t="shared" si="51"/>
        <v>24.333333333333332</v>
      </c>
      <c r="S659" s="17" t="s">
        <v>21</v>
      </c>
      <c r="T659" s="17" t="s">
        <v>1478</v>
      </c>
      <c r="U659" s="18">
        <v>0</v>
      </c>
      <c r="V659" s="18">
        <v>0</v>
      </c>
      <c r="W659" s="18" t="s">
        <v>25</v>
      </c>
      <c r="X659" s="15" t="str">
        <f t="shared" si="66"/>
        <v>NO APLICA</v>
      </c>
      <c r="Y659" s="26" t="s">
        <v>1142</v>
      </c>
      <c r="Z659" s="26" t="s">
        <v>17</v>
      </c>
      <c r="AA659" s="26" t="s">
        <v>17</v>
      </c>
      <c r="AB659" s="27" t="s">
        <v>1128</v>
      </c>
      <c r="AC659" s="26" t="s">
        <v>17</v>
      </c>
      <c r="AD659" s="26" t="str">
        <f t="shared" si="53"/>
        <v>Pública clasificada</v>
      </c>
      <c r="AE659" s="26" t="e">
        <f>CONCATENATE(#REF!,"-","Tipo de información"," ",AD659,"-",N659)</f>
        <v>#REF!</v>
      </c>
    </row>
    <row r="660" spans="8:31" ht="409.5" x14ac:dyDescent="0.25">
      <c r="H660" s="16"/>
      <c r="I660" s="16"/>
      <c r="J660" s="16"/>
      <c r="K660" s="17" t="s">
        <v>1162</v>
      </c>
      <c r="L660" s="17" t="s">
        <v>1479</v>
      </c>
      <c r="M660" s="17">
        <v>85100000</v>
      </c>
      <c r="N660" s="35" t="s">
        <v>1463</v>
      </c>
      <c r="O660" s="43">
        <v>45687</v>
      </c>
      <c r="P660" t="str">
        <f t="shared" si="65"/>
        <v>enero</v>
      </c>
      <c r="Q660" s="43">
        <v>46417</v>
      </c>
      <c r="R660" s="51">
        <f t="shared" si="51"/>
        <v>24.333333333333332</v>
      </c>
      <c r="S660" s="17" t="s">
        <v>21</v>
      </c>
      <c r="T660" s="17" t="s">
        <v>1478</v>
      </c>
      <c r="U660" s="18">
        <v>0</v>
      </c>
      <c r="V660" s="18">
        <v>0</v>
      </c>
      <c r="W660" s="18" t="s">
        <v>25</v>
      </c>
      <c r="X660" s="15" t="str">
        <f t="shared" si="66"/>
        <v>NO APLICA</v>
      </c>
      <c r="Y660" s="26" t="s">
        <v>1142</v>
      </c>
      <c r="Z660" s="26" t="s">
        <v>17</v>
      </c>
      <c r="AA660" s="26" t="s">
        <v>17</v>
      </c>
      <c r="AB660" s="27" t="s">
        <v>1128</v>
      </c>
      <c r="AC660" s="26" t="s">
        <v>17</v>
      </c>
      <c r="AD660" s="26" t="str">
        <f t="shared" si="53"/>
        <v>Pública clasificada</v>
      </c>
      <c r="AE660" s="26" t="str">
        <f t="shared" ref="AE660" si="72">CONCATENATE(I661,"-","Tipo de información"," ",AD660,"-",N660)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61" spans="8:31" ht="285" x14ac:dyDescent="0.25">
      <c r="H661" s="16"/>
      <c r="I661" s="16"/>
      <c r="J661" s="16"/>
      <c r="K661" s="17" t="s">
        <v>1163</v>
      </c>
      <c r="L661" s="17" t="s">
        <v>1479</v>
      </c>
      <c r="M661" s="17">
        <v>85100000</v>
      </c>
      <c r="N661" s="35" t="s">
        <v>1463</v>
      </c>
      <c r="O661" s="43">
        <v>45687</v>
      </c>
      <c r="P661" t="str">
        <f t="shared" si="65"/>
        <v>enero</v>
      </c>
      <c r="Q661" s="43">
        <v>46782</v>
      </c>
      <c r="R661" s="51">
        <f t="shared" si="51"/>
        <v>36.5</v>
      </c>
      <c r="S661" s="17" t="s">
        <v>21</v>
      </c>
      <c r="T661" s="17" t="s">
        <v>1478</v>
      </c>
      <c r="U661" s="18">
        <v>0</v>
      </c>
      <c r="V661" s="18">
        <v>0</v>
      </c>
      <c r="W661" s="18" t="s">
        <v>25</v>
      </c>
      <c r="X661" s="15" t="str">
        <f t="shared" si="66"/>
        <v>NO APLICA</v>
      </c>
      <c r="Y661" s="26" t="s">
        <v>1142</v>
      </c>
      <c r="Z661" s="26" t="s">
        <v>17</v>
      </c>
      <c r="AA661" s="26" t="s">
        <v>17</v>
      </c>
      <c r="AB661" s="27" t="s">
        <v>1128</v>
      </c>
      <c r="AC661" s="26" t="s">
        <v>17</v>
      </c>
      <c r="AD661" s="26" t="str">
        <f t="shared" si="53"/>
        <v>Pública clasificada</v>
      </c>
      <c r="AE661" s="26" t="e">
        <f>CONCATENATE(#REF!,"-","Tipo de información"," ",AD661,"-",N661)</f>
        <v>#REF!</v>
      </c>
    </row>
    <row r="662" spans="8:31" ht="409.5" x14ac:dyDescent="0.25">
      <c r="H662" s="16"/>
      <c r="I662" s="16"/>
      <c r="J662" s="16"/>
      <c r="K662" s="17" t="s">
        <v>1164</v>
      </c>
      <c r="L662" s="17" t="s">
        <v>1479</v>
      </c>
      <c r="M662" s="17">
        <v>85100000</v>
      </c>
      <c r="N662" s="35" t="s">
        <v>1463</v>
      </c>
      <c r="O662" s="43">
        <v>45687</v>
      </c>
      <c r="P662" t="str">
        <f t="shared" si="65"/>
        <v>enero</v>
      </c>
      <c r="Q662" s="43">
        <v>46417</v>
      </c>
      <c r="R662" s="51">
        <f t="shared" si="51"/>
        <v>24.333333333333332</v>
      </c>
      <c r="S662" s="17" t="s">
        <v>21</v>
      </c>
      <c r="T662" s="17" t="s">
        <v>1478</v>
      </c>
      <c r="U662" s="18">
        <v>0</v>
      </c>
      <c r="V662" s="18">
        <v>0</v>
      </c>
      <c r="W662" s="18" t="s">
        <v>25</v>
      </c>
      <c r="X662" s="15" t="str">
        <f t="shared" si="66"/>
        <v>NO APLICA</v>
      </c>
      <c r="Y662" s="26" t="s">
        <v>1142</v>
      </c>
      <c r="Z662" s="26" t="s">
        <v>17</v>
      </c>
      <c r="AA662" s="26" t="s">
        <v>17</v>
      </c>
      <c r="AB662" s="27" t="s">
        <v>1128</v>
      </c>
      <c r="AC662" s="26" t="s">
        <v>17</v>
      </c>
      <c r="AD662" s="26" t="str">
        <f t="shared" si="53"/>
        <v>Pública clasificada</v>
      </c>
      <c r="AE662" s="26" t="str">
        <f t="shared" ref="AE662" si="73">CONCATENATE(I663,"-","Tipo de información"," ",AD662,"-",N662)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63" spans="8:31" ht="285" x14ac:dyDescent="0.25">
      <c r="H663" s="16"/>
      <c r="I663" s="16"/>
      <c r="J663" s="16"/>
      <c r="K663" s="17" t="s">
        <v>1165</v>
      </c>
      <c r="L663" s="17" t="s">
        <v>1479</v>
      </c>
      <c r="M663" s="17">
        <v>85100000</v>
      </c>
      <c r="N663" s="35" t="s">
        <v>1463</v>
      </c>
      <c r="O663" s="43">
        <v>45687</v>
      </c>
      <c r="P663" t="str">
        <f t="shared" si="65"/>
        <v>enero</v>
      </c>
      <c r="Q663" s="43">
        <v>46417</v>
      </c>
      <c r="R663" s="51">
        <f t="shared" si="51"/>
        <v>24.333333333333332</v>
      </c>
      <c r="S663" s="17" t="s">
        <v>21</v>
      </c>
      <c r="T663" s="17" t="s">
        <v>1478</v>
      </c>
      <c r="U663" s="18">
        <v>0</v>
      </c>
      <c r="V663" s="18">
        <v>0</v>
      </c>
      <c r="W663" s="18" t="s">
        <v>25</v>
      </c>
      <c r="X663" s="15" t="str">
        <f t="shared" si="66"/>
        <v>NO APLICA</v>
      </c>
      <c r="Y663" s="26" t="s">
        <v>1142</v>
      </c>
      <c r="Z663" s="26" t="s">
        <v>17</v>
      </c>
      <c r="AA663" s="26" t="s">
        <v>17</v>
      </c>
      <c r="AB663" s="27" t="s">
        <v>1128</v>
      </c>
      <c r="AC663" s="26" t="s">
        <v>17</v>
      </c>
      <c r="AD663" s="26" t="str">
        <f t="shared" si="53"/>
        <v>Pública clasificada</v>
      </c>
      <c r="AE663" s="26" t="e">
        <f>CONCATENATE(#REF!,"-","Tipo de información"," ",AD663,"-",N663)</f>
        <v>#REF!</v>
      </c>
    </row>
    <row r="664" spans="8:31" ht="409.5" x14ac:dyDescent="0.25">
      <c r="H664" s="16"/>
      <c r="I664" s="16"/>
      <c r="J664" s="16"/>
      <c r="K664" s="17" t="s">
        <v>1166</v>
      </c>
      <c r="L664" s="17" t="s">
        <v>1479</v>
      </c>
      <c r="M664" s="17">
        <v>85100000</v>
      </c>
      <c r="N664" s="35" t="s">
        <v>1463</v>
      </c>
      <c r="O664" s="43">
        <v>45687</v>
      </c>
      <c r="P664" t="str">
        <f t="shared" si="65"/>
        <v>enero</v>
      </c>
      <c r="Q664" s="43">
        <v>46782</v>
      </c>
      <c r="R664" s="51">
        <f t="shared" si="51"/>
        <v>36.5</v>
      </c>
      <c r="S664" s="17" t="s">
        <v>21</v>
      </c>
      <c r="T664" s="17" t="s">
        <v>1478</v>
      </c>
      <c r="U664" s="18">
        <v>0</v>
      </c>
      <c r="V664" s="18">
        <v>0</v>
      </c>
      <c r="W664" s="18" t="s">
        <v>25</v>
      </c>
      <c r="X664" s="15" t="str">
        <f t="shared" si="66"/>
        <v>NO APLICA</v>
      </c>
      <c r="Y664" s="26" t="s">
        <v>1142</v>
      </c>
      <c r="Z664" s="26" t="s">
        <v>17</v>
      </c>
      <c r="AA664" s="26" t="s">
        <v>17</v>
      </c>
      <c r="AB664" s="27" t="s">
        <v>1128</v>
      </c>
      <c r="AC664" s="26" t="s">
        <v>17</v>
      </c>
      <c r="AD664" s="26" t="str">
        <f t="shared" si="53"/>
        <v>Pública clasificada</v>
      </c>
      <c r="AE664" s="26" t="str">
        <f t="shared" ref="AE664" si="74">CONCATENATE(I665,"-","Tipo de información"," ",AD664,"-",N664)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65" spans="8:31" ht="285" x14ac:dyDescent="0.25">
      <c r="H665" s="16"/>
      <c r="I665" s="16"/>
      <c r="J665" s="16"/>
      <c r="K665" s="17" t="s">
        <v>1167</v>
      </c>
      <c r="L665" s="17" t="s">
        <v>1479</v>
      </c>
      <c r="M665" s="17">
        <v>85100000</v>
      </c>
      <c r="N665" s="35" t="s">
        <v>1463</v>
      </c>
      <c r="O665" s="43">
        <v>45687</v>
      </c>
      <c r="P665" t="str">
        <f t="shared" si="65"/>
        <v>enero</v>
      </c>
      <c r="Q665" s="43">
        <v>46782</v>
      </c>
      <c r="R665" s="51">
        <f t="shared" si="51"/>
        <v>36.5</v>
      </c>
      <c r="S665" s="17" t="s">
        <v>21</v>
      </c>
      <c r="T665" s="17" t="s">
        <v>1478</v>
      </c>
      <c r="U665" s="18">
        <v>0</v>
      </c>
      <c r="V665" s="18">
        <v>0</v>
      </c>
      <c r="W665" s="18" t="s">
        <v>25</v>
      </c>
      <c r="X665" s="15" t="str">
        <f t="shared" si="66"/>
        <v>NO APLICA</v>
      </c>
      <c r="Y665" s="26" t="s">
        <v>1142</v>
      </c>
      <c r="Z665" s="26" t="s">
        <v>17</v>
      </c>
      <c r="AA665" s="26" t="s">
        <v>17</v>
      </c>
      <c r="AB665" s="27" t="s">
        <v>1128</v>
      </c>
      <c r="AC665" s="26" t="s">
        <v>17</v>
      </c>
      <c r="AD665" s="26" t="str">
        <f t="shared" si="53"/>
        <v>Pública clasificada</v>
      </c>
      <c r="AE665" s="26" t="e">
        <f>CONCATENATE(#REF!,"-","Tipo de información"," ",AD665,"-",N665)</f>
        <v>#REF!</v>
      </c>
    </row>
    <row r="666" spans="8:31" ht="409.5" x14ac:dyDescent="0.25">
      <c r="H666" s="16"/>
      <c r="I666" s="16"/>
      <c r="J666" s="16"/>
      <c r="K666" s="17" t="s">
        <v>1168</v>
      </c>
      <c r="L666" s="17" t="s">
        <v>1479</v>
      </c>
      <c r="M666" s="17">
        <v>85100000</v>
      </c>
      <c r="N666" s="35" t="s">
        <v>1463</v>
      </c>
      <c r="O666" s="43">
        <v>45687</v>
      </c>
      <c r="P666" t="str">
        <f t="shared" si="65"/>
        <v>enero</v>
      </c>
      <c r="Q666" s="43">
        <v>46782</v>
      </c>
      <c r="R666" s="51">
        <f t="shared" ref="R666:R729" si="75">(Q666-O666)/30</f>
        <v>36.5</v>
      </c>
      <c r="S666" s="17" t="s">
        <v>21</v>
      </c>
      <c r="T666" s="17" t="s">
        <v>1478</v>
      </c>
      <c r="U666" s="18">
        <v>0</v>
      </c>
      <c r="V666" s="18">
        <v>0</v>
      </c>
      <c r="W666" s="18" t="s">
        <v>25</v>
      </c>
      <c r="X666" s="15" t="str">
        <f t="shared" si="66"/>
        <v>NO APLICA</v>
      </c>
      <c r="Y666" s="26" t="s">
        <v>1142</v>
      </c>
      <c r="Z666" s="26" t="s">
        <v>17</v>
      </c>
      <c r="AA666" s="26" t="s">
        <v>17</v>
      </c>
      <c r="AB666" s="27" t="s">
        <v>1128</v>
      </c>
      <c r="AC666" s="26" t="s">
        <v>17</v>
      </c>
      <c r="AD666" s="26" t="str">
        <f t="shared" si="53"/>
        <v>Pública clasificada</v>
      </c>
      <c r="AE666" s="26" t="str">
        <f t="shared" ref="AE666" si="76">CONCATENATE(I667,"-","Tipo de información"," ",AD666,"-",N666)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67" spans="8:31" ht="285" x14ac:dyDescent="0.25">
      <c r="H667" s="16"/>
      <c r="I667" s="16"/>
      <c r="J667" s="16"/>
      <c r="K667" s="17" t="s">
        <v>1169</v>
      </c>
      <c r="L667" s="17" t="s">
        <v>1479</v>
      </c>
      <c r="M667" s="17">
        <v>85100000</v>
      </c>
      <c r="N667" s="35" t="s">
        <v>1463</v>
      </c>
      <c r="O667" s="43">
        <v>45687</v>
      </c>
      <c r="P667" t="str">
        <f t="shared" si="65"/>
        <v>enero</v>
      </c>
      <c r="Q667" s="43">
        <v>46782</v>
      </c>
      <c r="R667" s="51">
        <f t="shared" si="75"/>
        <v>36.5</v>
      </c>
      <c r="S667" s="17" t="s">
        <v>21</v>
      </c>
      <c r="T667" s="17" t="s">
        <v>1478</v>
      </c>
      <c r="U667" s="18">
        <v>0</v>
      </c>
      <c r="V667" s="18">
        <v>0</v>
      </c>
      <c r="W667" s="18" t="s">
        <v>25</v>
      </c>
      <c r="X667" s="15" t="str">
        <f t="shared" si="66"/>
        <v>NO APLICA</v>
      </c>
      <c r="Y667" s="26" t="s">
        <v>1142</v>
      </c>
      <c r="Z667" s="26" t="s">
        <v>17</v>
      </c>
      <c r="AA667" s="26" t="s">
        <v>17</v>
      </c>
      <c r="AB667" s="27" t="s">
        <v>1128</v>
      </c>
      <c r="AC667" s="26" t="s">
        <v>17</v>
      </c>
      <c r="AD667" s="26" t="str">
        <f t="shared" si="53"/>
        <v>Pública clasificada</v>
      </c>
      <c r="AE667" s="26" t="e">
        <f>CONCATENATE(#REF!,"-","Tipo de información"," ",AD667,"-",N667)</f>
        <v>#REF!</v>
      </c>
    </row>
    <row r="668" spans="8:31" ht="409.5" x14ac:dyDescent="0.25">
      <c r="H668" s="16"/>
      <c r="I668" s="16"/>
      <c r="J668" s="16"/>
      <c r="K668" s="17" t="s">
        <v>1170</v>
      </c>
      <c r="L668" s="17" t="s">
        <v>1479</v>
      </c>
      <c r="M668" s="17">
        <v>85100000</v>
      </c>
      <c r="N668" s="35" t="s">
        <v>1463</v>
      </c>
      <c r="O668" s="43">
        <v>45687</v>
      </c>
      <c r="P668" t="str">
        <f t="shared" si="65"/>
        <v>enero</v>
      </c>
      <c r="Q668" s="43">
        <v>46417</v>
      </c>
      <c r="R668" s="51">
        <f t="shared" si="75"/>
        <v>24.333333333333332</v>
      </c>
      <c r="S668" s="17" t="s">
        <v>21</v>
      </c>
      <c r="T668" s="17" t="s">
        <v>1478</v>
      </c>
      <c r="U668" s="18">
        <v>0</v>
      </c>
      <c r="V668" s="18">
        <v>0</v>
      </c>
      <c r="W668" s="18" t="s">
        <v>25</v>
      </c>
      <c r="X668" s="15" t="str">
        <f t="shared" si="66"/>
        <v>NO APLICA</v>
      </c>
      <c r="Y668" s="26" t="s">
        <v>1142</v>
      </c>
      <c r="Z668" s="26" t="s">
        <v>17</v>
      </c>
      <c r="AA668" s="26" t="s">
        <v>17</v>
      </c>
      <c r="AB668" s="27" t="s">
        <v>1128</v>
      </c>
      <c r="AC668" s="26" t="s">
        <v>17</v>
      </c>
      <c r="AD668" s="26" t="str">
        <f t="shared" si="53"/>
        <v>Pública clasificada</v>
      </c>
      <c r="AE668" s="26" t="str">
        <f t="shared" ref="AE668" si="77">CONCATENATE(I669,"-","Tipo de información"," ",AD668,"-",N668)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69" spans="8:31" ht="285" x14ac:dyDescent="0.25">
      <c r="H669" s="16"/>
      <c r="I669" s="16"/>
      <c r="J669" s="16"/>
      <c r="K669" s="17" t="s">
        <v>1171</v>
      </c>
      <c r="L669" s="17" t="s">
        <v>1479</v>
      </c>
      <c r="M669" s="17">
        <v>85100000</v>
      </c>
      <c r="N669" s="35" t="s">
        <v>1463</v>
      </c>
      <c r="O669" s="43">
        <v>45687</v>
      </c>
      <c r="P669" t="str">
        <f t="shared" si="65"/>
        <v>enero</v>
      </c>
      <c r="Q669" s="43">
        <v>46782</v>
      </c>
      <c r="R669" s="51">
        <f t="shared" si="75"/>
        <v>36.5</v>
      </c>
      <c r="S669" s="17" t="s">
        <v>21</v>
      </c>
      <c r="T669" s="17" t="s">
        <v>1478</v>
      </c>
      <c r="U669" s="18">
        <v>0</v>
      </c>
      <c r="V669" s="18">
        <v>0</v>
      </c>
      <c r="W669" s="18" t="s">
        <v>25</v>
      </c>
      <c r="X669" s="15" t="str">
        <f t="shared" si="66"/>
        <v>NO APLICA</v>
      </c>
      <c r="Y669" s="26" t="s">
        <v>1142</v>
      </c>
      <c r="Z669" s="26" t="s">
        <v>17</v>
      </c>
      <c r="AA669" s="26" t="s">
        <v>17</v>
      </c>
      <c r="AB669" s="27" t="s">
        <v>1128</v>
      </c>
      <c r="AC669" s="26" t="s">
        <v>17</v>
      </c>
      <c r="AD669" s="26" t="str">
        <f t="shared" si="53"/>
        <v>Pública clasificada</v>
      </c>
      <c r="AE669" s="26" t="e">
        <f>CONCATENATE(#REF!,"-","Tipo de información"," ",AD669,"-",N669)</f>
        <v>#REF!</v>
      </c>
    </row>
    <row r="670" spans="8:31" ht="409.5" x14ac:dyDescent="0.25">
      <c r="H670" s="16"/>
      <c r="I670" s="16"/>
      <c r="J670" s="16"/>
      <c r="K670" s="17" t="s">
        <v>1172</v>
      </c>
      <c r="L670" s="17" t="s">
        <v>1479</v>
      </c>
      <c r="M670" s="17">
        <v>85100000</v>
      </c>
      <c r="N670" s="35" t="s">
        <v>1463</v>
      </c>
      <c r="O670" s="43">
        <v>45687</v>
      </c>
      <c r="P670" t="str">
        <f t="shared" si="65"/>
        <v>enero</v>
      </c>
      <c r="Q670" s="43">
        <v>46417</v>
      </c>
      <c r="R670" s="51">
        <f t="shared" si="75"/>
        <v>24.333333333333332</v>
      </c>
      <c r="S670" s="17" t="s">
        <v>21</v>
      </c>
      <c r="T670" s="17" t="s">
        <v>1478</v>
      </c>
      <c r="U670" s="18">
        <v>0</v>
      </c>
      <c r="V670" s="18">
        <v>0</v>
      </c>
      <c r="W670" s="18" t="s">
        <v>25</v>
      </c>
      <c r="X670" s="15" t="str">
        <f t="shared" si="66"/>
        <v>NO APLICA</v>
      </c>
      <c r="Y670" s="26" t="s">
        <v>1142</v>
      </c>
      <c r="Z670" s="26" t="s">
        <v>17</v>
      </c>
      <c r="AA670" s="26" t="s">
        <v>17</v>
      </c>
      <c r="AB670" s="27" t="s">
        <v>1128</v>
      </c>
      <c r="AC670" s="26" t="s">
        <v>17</v>
      </c>
      <c r="AD670" s="26" t="str">
        <f t="shared" si="53"/>
        <v>Pública clasificada</v>
      </c>
      <c r="AE670" s="26" t="str">
        <f t="shared" ref="AE670" si="78">CONCATENATE(I671,"-","Tipo de información"," ",AD670,"-",N670)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71" spans="8:31" ht="285" x14ac:dyDescent="0.25">
      <c r="H671" s="16"/>
      <c r="I671" s="16"/>
      <c r="J671" s="16"/>
      <c r="K671" s="17" t="s">
        <v>1173</v>
      </c>
      <c r="L671" s="17" t="s">
        <v>1479</v>
      </c>
      <c r="M671" s="17">
        <v>85100000</v>
      </c>
      <c r="N671" s="35" t="s">
        <v>1463</v>
      </c>
      <c r="O671" s="43">
        <v>45687</v>
      </c>
      <c r="P671" t="str">
        <f t="shared" si="65"/>
        <v>enero</v>
      </c>
      <c r="Q671" s="43">
        <v>46417</v>
      </c>
      <c r="R671" s="51">
        <f t="shared" si="75"/>
        <v>24.333333333333332</v>
      </c>
      <c r="S671" s="17" t="s">
        <v>21</v>
      </c>
      <c r="T671" s="17" t="s">
        <v>1478</v>
      </c>
      <c r="U671" s="18">
        <v>0</v>
      </c>
      <c r="V671" s="18">
        <v>0</v>
      </c>
      <c r="W671" s="18" t="s">
        <v>25</v>
      </c>
      <c r="X671" s="15" t="str">
        <f t="shared" si="66"/>
        <v>NO APLICA</v>
      </c>
      <c r="Y671" s="26" t="s">
        <v>1142</v>
      </c>
      <c r="Z671" s="26" t="s">
        <v>17</v>
      </c>
      <c r="AA671" s="26" t="s">
        <v>17</v>
      </c>
      <c r="AB671" s="27" t="s">
        <v>1128</v>
      </c>
      <c r="AC671" s="26" t="s">
        <v>17</v>
      </c>
      <c r="AD671" s="26" t="str">
        <f t="shared" si="53"/>
        <v>Pública clasificada</v>
      </c>
      <c r="AE671" s="26" t="e">
        <f>CONCATENATE(#REF!,"-","Tipo de información"," ",AD671,"-",N671)</f>
        <v>#REF!</v>
      </c>
    </row>
    <row r="672" spans="8:31" ht="409.5" x14ac:dyDescent="0.25">
      <c r="H672" s="16"/>
      <c r="I672" s="16"/>
      <c r="J672" s="16"/>
      <c r="K672" s="17" t="s">
        <v>1174</v>
      </c>
      <c r="L672" s="17" t="s">
        <v>1479</v>
      </c>
      <c r="M672" s="17">
        <v>85100000</v>
      </c>
      <c r="N672" s="35" t="s">
        <v>1463</v>
      </c>
      <c r="O672" s="43">
        <v>45687</v>
      </c>
      <c r="P672" t="str">
        <f t="shared" si="65"/>
        <v>enero</v>
      </c>
      <c r="Q672" s="43">
        <v>46417</v>
      </c>
      <c r="R672" s="51">
        <f t="shared" si="75"/>
        <v>24.333333333333332</v>
      </c>
      <c r="S672" s="17" t="s">
        <v>21</v>
      </c>
      <c r="T672" s="17" t="s">
        <v>1478</v>
      </c>
      <c r="U672" s="18">
        <v>0</v>
      </c>
      <c r="V672" s="18">
        <v>0</v>
      </c>
      <c r="W672" s="18" t="s">
        <v>25</v>
      </c>
      <c r="X672" s="15" t="str">
        <f t="shared" si="66"/>
        <v>NO APLICA</v>
      </c>
      <c r="Y672" s="26" t="s">
        <v>1142</v>
      </c>
      <c r="Z672" s="26" t="s">
        <v>17</v>
      </c>
      <c r="AA672" s="26" t="s">
        <v>17</v>
      </c>
      <c r="AB672" s="27" t="s">
        <v>1128</v>
      </c>
      <c r="AC672" s="26" t="s">
        <v>17</v>
      </c>
      <c r="AD672" s="26" t="str">
        <f t="shared" si="53"/>
        <v>Pública clasificada</v>
      </c>
      <c r="AE672" s="26" t="str">
        <f t="shared" ref="AE672" si="79">CONCATENATE(I673,"-","Tipo de información"," ",AD672,"-",N672)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73" spans="8:31" ht="285" x14ac:dyDescent="0.25">
      <c r="H673" s="16"/>
      <c r="I673" s="16"/>
      <c r="J673" s="16"/>
      <c r="K673" s="17" t="s">
        <v>1175</v>
      </c>
      <c r="L673" s="17" t="s">
        <v>1479</v>
      </c>
      <c r="M673" s="17">
        <v>85100000</v>
      </c>
      <c r="N673" s="35" t="s">
        <v>1463</v>
      </c>
      <c r="O673" s="43">
        <v>45687</v>
      </c>
      <c r="P673" t="str">
        <f t="shared" si="65"/>
        <v>enero</v>
      </c>
      <c r="Q673" s="43">
        <v>46417</v>
      </c>
      <c r="R673" s="51">
        <f t="shared" si="75"/>
        <v>24.333333333333332</v>
      </c>
      <c r="S673" s="17" t="s">
        <v>21</v>
      </c>
      <c r="T673" s="17" t="s">
        <v>1478</v>
      </c>
      <c r="U673" s="18">
        <v>0</v>
      </c>
      <c r="V673" s="18">
        <v>0</v>
      </c>
      <c r="W673" s="18" t="s">
        <v>25</v>
      </c>
      <c r="X673" s="15" t="str">
        <f t="shared" si="66"/>
        <v>NO APLICA</v>
      </c>
      <c r="Y673" s="26" t="s">
        <v>1142</v>
      </c>
      <c r="Z673" s="26" t="s">
        <v>17</v>
      </c>
      <c r="AA673" s="26" t="s">
        <v>17</v>
      </c>
      <c r="AB673" s="27" t="s">
        <v>1128</v>
      </c>
      <c r="AC673" s="26" t="s">
        <v>17</v>
      </c>
      <c r="AD673" s="26" t="str">
        <f t="shared" si="53"/>
        <v>Pública clasificada</v>
      </c>
      <c r="AE673" s="26" t="e">
        <f>CONCATENATE(#REF!,"-","Tipo de información"," ",AD673,"-",N673)</f>
        <v>#REF!</v>
      </c>
    </row>
    <row r="674" spans="8:31" ht="409.5" x14ac:dyDescent="0.25">
      <c r="H674" s="16"/>
      <c r="I674" s="16"/>
      <c r="J674" s="16"/>
      <c r="K674" s="17" t="s">
        <v>1176</v>
      </c>
      <c r="L674" s="17" t="s">
        <v>1479</v>
      </c>
      <c r="M674" s="17">
        <v>85100000</v>
      </c>
      <c r="N674" s="35" t="s">
        <v>1463</v>
      </c>
      <c r="O674" s="43">
        <v>45687</v>
      </c>
      <c r="P674" t="str">
        <f t="shared" si="65"/>
        <v>enero</v>
      </c>
      <c r="Q674" s="43">
        <v>46417</v>
      </c>
      <c r="R674" s="51">
        <f t="shared" si="75"/>
        <v>24.333333333333332</v>
      </c>
      <c r="S674" s="17" t="s">
        <v>21</v>
      </c>
      <c r="T674" s="17" t="s">
        <v>1478</v>
      </c>
      <c r="U674" s="18">
        <v>0</v>
      </c>
      <c r="V674" s="18">
        <v>0</v>
      </c>
      <c r="W674" s="18" t="s">
        <v>25</v>
      </c>
      <c r="X674" s="15" t="str">
        <f t="shared" si="66"/>
        <v>NO APLICA</v>
      </c>
      <c r="Y674" s="26" t="s">
        <v>1142</v>
      </c>
      <c r="Z674" s="26" t="s">
        <v>17</v>
      </c>
      <c r="AA674" s="26" t="s">
        <v>17</v>
      </c>
      <c r="AB674" s="27" t="s">
        <v>1128</v>
      </c>
      <c r="AC674" s="26" t="s">
        <v>17</v>
      </c>
      <c r="AD674" s="26" t="str">
        <f t="shared" si="53"/>
        <v>Pública clasificada</v>
      </c>
      <c r="AE674" s="26" t="str">
        <f t="shared" ref="AE674" si="80">CONCATENATE(I675,"-","Tipo de información"," ",AD674,"-",N674)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75" spans="8:31" ht="285" x14ac:dyDescent="0.25">
      <c r="H675" s="16"/>
      <c r="I675" s="16"/>
      <c r="J675" s="16"/>
      <c r="K675" s="17" t="s">
        <v>1177</v>
      </c>
      <c r="L675" s="17" t="s">
        <v>1479</v>
      </c>
      <c r="M675" s="17">
        <v>85100000</v>
      </c>
      <c r="N675" s="35" t="s">
        <v>1463</v>
      </c>
      <c r="O675" s="43">
        <v>45687</v>
      </c>
      <c r="P675" t="str">
        <f t="shared" si="65"/>
        <v>enero</v>
      </c>
      <c r="Q675" s="43">
        <v>46417</v>
      </c>
      <c r="R675" s="51">
        <f t="shared" si="75"/>
        <v>24.333333333333332</v>
      </c>
      <c r="S675" s="17" t="s">
        <v>21</v>
      </c>
      <c r="T675" s="17" t="s">
        <v>1478</v>
      </c>
      <c r="U675" s="18">
        <v>0</v>
      </c>
      <c r="V675" s="18">
        <v>0</v>
      </c>
      <c r="W675" s="18" t="s">
        <v>25</v>
      </c>
      <c r="X675" s="15" t="str">
        <f t="shared" si="66"/>
        <v>NO APLICA</v>
      </c>
      <c r="Y675" s="26" t="s">
        <v>1142</v>
      </c>
      <c r="Z675" s="26" t="s">
        <v>17</v>
      </c>
      <c r="AA675" s="26" t="s">
        <v>17</v>
      </c>
      <c r="AB675" s="27" t="s">
        <v>1128</v>
      </c>
      <c r="AC675" s="26" t="s">
        <v>17</v>
      </c>
      <c r="AD675" s="26" t="str">
        <f t="shared" si="53"/>
        <v>Pública clasificada</v>
      </c>
      <c r="AE675" s="26" t="e">
        <f>CONCATENATE(#REF!,"-","Tipo de información"," ",AD675,"-",N675)</f>
        <v>#REF!</v>
      </c>
    </row>
    <row r="676" spans="8:31" ht="409.5" x14ac:dyDescent="0.25">
      <c r="H676" s="16"/>
      <c r="I676" s="16"/>
      <c r="J676" s="16"/>
      <c r="K676" s="17" t="s">
        <v>1178</v>
      </c>
      <c r="L676" s="17" t="s">
        <v>1479</v>
      </c>
      <c r="M676" s="17">
        <v>85100000</v>
      </c>
      <c r="N676" s="35" t="s">
        <v>1463</v>
      </c>
      <c r="O676" s="43">
        <v>45687</v>
      </c>
      <c r="P676" t="str">
        <f t="shared" si="65"/>
        <v>enero</v>
      </c>
      <c r="Q676" s="43">
        <v>46417</v>
      </c>
      <c r="R676" s="51">
        <f t="shared" si="75"/>
        <v>24.333333333333332</v>
      </c>
      <c r="S676" s="17" t="s">
        <v>21</v>
      </c>
      <c r="T676" s="17" t="s">
        <v>1478</v>
      </c>
      <c r="U676" s="18">
        <v>0</v>
      </c>
      <c r="V676" s="18">
        <v>0</v>
      </c>
      <c r="W676" s="18" t="s">
        <v>25</v>
      </c>
      <c r="X676" s="15" t="str">
        <f t="shared" si="66"/>
        <v>NO APLICA</v>
      </c>
      <c r="Y676" s="26" t="s">
        <v>1142</v>
      </c>
      <c r="Z676" s="26" t="s">
        <v>17</v>
      </c>
      <c r="AA676" s="26" t="s">
        <v>17</v>
      </c>
      <c r="AB676" s="27" t="s">
        <v>1128</v>
      </c>
      <c r="AC676" s="26" t="s">
        <v>17</v>
      </c>
      <c r="AD676" s="26" t="str">
        <f t="shared" si="53"/>
        <v>Pública clasificada</v>
      </c>
      <c r="AE676" s="26" t="str">
        <f t="shared" ref="AE676" si="81">CONCATENATE(I677,"-","Tipo de información"," ",AD676,"-",N676)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77" spans="8:31" ht="285" x14ac:dyDescent="0.25">
      <c r="H677" s="16"/>
      <c r="I677" s="16"/>
      <c r="J677" s="16"/>
      <c r="K677" s="17" t="s">
        <v>1179</v>
      </c>
      <c r="L677" s="17" t="s">
        <v>1479</v>
      </c>
      <c r="M677" s="17">
        <v>85100000</v>
      </c>
      <c r="N677" s="35" t="s">
        <v>1463</v>
      </c>
      <c r="O677" s="43">
        <v>45687</v>
      </c>
      <c r="P677" t="str">
        <f t="shared" si="65"/>
        <v>enero</v>
      </c>
      <c r="Q677" s="43">
        <v>46417</v>
      </c>
      <c r="R677" s="51">
        <f t="shared" si="75"/>
        <v>24.333333333333332</v>
      </c>
      <c r="S677" s="17" t="s">
        <v>21</v>
      </c>
      <c r="T677" s="17" t="s">
        <v>1478</v>
      </c>
      <c r="U677" s="18">
        <v>0</v>
      </c>
      <c r="V677" s="18">
        <v>0</v>
      </c>
      <c r="W677" s="18" t="s">
        <v>25</v>
      </c>
      <c r="X677" s="15" t="str">
        <f t="shared" si="66"/>
        <v>NO APLICA</v>
      </c>
      <c r="Y677" s="26" t="s">
        <v>1142</v>
      </c>
      <c r="Z677" s="26" t="s">
        <v>17</v>
      </c>
      <c r="AA677" s="26" t="s">
        <v>17</v>
      </c>
      <c r="AB677" s="27" t="s">
        <v>1128</v>
      </c>
      <c r="AC677" s="26" t="s">
        <v>17</v>
      </c>
      <c r="AD677" s="26" t="str">
        <f t="shared" si="53"/>
        <v>Pública clasificada</v>
      </c>
      <c r="AE677" s="26" t="e">
        <f>CONCATENATE(#REF!,"-","Tipo de información"," ",AD677,"-",N677)</f>
        <v>#REF!</v>
      </c>
    </row>
    <row r="678" spans="8:31" ht="409.5" x14ac:dyDescent="0.25">
      <c r="H678" s="16"/>
      <c r="I678" s="16"/>
      <c r="J678" s="16"/>
      <c r="K678" s="17" t="s">
        <v>1180</v>
      </c>
      <c r="L678" s="17" t="s">
        <v>1479</v>
      </c>
      <c r="M678" s="17">
        <v>85100000</v>
      </c>
      <c r="N678" s="35" t="s">
        <v>1463</v>
      </c>
      <c r="O678" s="43">
        <v>45687</v>
      </c>
      <c r="P678" t="str">
        <f t="shared" si="65"/>
        <v>enero</v>
      </c>
      <c r="Q678" s="43">
        <v>46417</v>
      </c>
      <c r="R678" s="51">
        <f t="shared" si="75"/>
        <v>24.333333333333332</v>
      </c>
      <c r="S678" s="17" t="s">
        <v>21</v>
      </c>
      <c r="T678" s="17" t="s">
        <v>1478</v>
      </c>
      <c r="U678" s="18">
        <v>0</v>
      </c>
      <c r="V678" s="18">
        <v>0</v>
      </c>
      <c r="W678" s="18" t="s">
        <v>25</v>
      </c>
      <c r="X678" s="15" t="str">
        <f t="shared" si="66"/>
        <v>NO APLICA</v>
      </c>
      <c r="Y678" s="26" t="s">
        <v>1142</v>
      </c>
      <c r="Z678" s="26" t="s">
        <v>17</v>
      </c>
      <c r="AA678" s="26" t="s">
        <v>17</v>
      </c>
      <c r="AB678" s="27" t="s">
        <v>1128</v>
      </c>
      <c r="AC678" s="26" t="s">
        <v>17</v>
      </c>
      <c r="AD678" s="26" t="str">
        <f t="shared" si="53"/>
        <v>Pública clasificada</v>
      </c>
      <c r="AE678" s="26" t="str">
        <f t="shared" ref="AE678" si="82">CONCATENATE(I679,"-","Tipo de información"," ",AD678,"-",N678)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79" spans="8:31" ht="285" x14ac:dyDescent="0.25">
      <c r="H679" s="16"/>
      <c r="I679" s="16"/>
      <c r="J679" s="16"/>
      <c r="K679" s="17" t="s">
        <v>1181</v>
      </c>
      <c r="L679" s="17" t="s">
        <v>1479</v>
      </c>
      <c r="M679" s="17">
        <v>85100000</v>
      </c>
      <c r="N679" s="35" t="s">
        <v>1463</v>
      </c>
      <c r="O679" s="43">
        <v>45698</v>
      </c>
      <c r="P679" t="str">
        <f t="shared" si="65"/>
        <v>enero</v>
      </c>
      <c r="Q679" s="43">
        <v>46428</v>
      </c>
      <c r="R679" s="51">
        <f t="shared" si="75"/>
        <v>24.333333333333332</v>
      </c>
      <c r="S679" s="17" t="s">
        <v>21</v>
      </c>
      <c r="T679" s="17" t="s">
        <v>1478</v>
      </c>
      <c r="U679" s="18">
        <v>0</v>
      </c>
      <c r="V679" s="18">
        <v>0</v>
      </c>
      <c r="W679" s="18" t="s">
        <v>25</v>
      </c>
      <c r="X679" s="15" t="str">
        <f t="shared" si="66"/>
        <v>NO APLICA</v>
      </c>
      <c r="Y679" s="26" t="s">
        <v>1142</v>
      </c>
      <c r="Z679" s="26" t="s">
        <v>17</v>
      </c>
      <c r="AA679" s="26" t="s">
        <v>17</v>
      </c>
      <c r="AB679" s="27" t="s">
        <v>1128</v>
      </c>
      <c r="AC679" s="26" t="s">
        <v>17</v>
      </c>
      <c r="AD679" s="26" t="str">
        <f t="shared" si="53"/>
        <v>Pública clasificada</v>
      </c>
      <c r="AE679" s="26" t="e">
        <f>CONCATENATE(#REF!,"-","Tipo de información"," ",AD679,"-",N679)</f>
        <v>#REF!</v>
      </c>
    </row>
    <row r="680" spans="8:31" ht="409.5" x14ac:dyDescent="0.25">
      <c r="H680" s="16"/>
      <c r="I680" s="16"/>
      <c r="J680" s="16"/>
      <c r="K680" s="17" t="s">
        <v>1182</v>
      </c>
      <c r="L680" s="17" t="s">
        <v>1479</v>
      </c>
      <c r="M680" s="17">
        <v>85100000</v>
      </c>
      <c r="N680" s="35" t="s">
        <v>1463</v>
      </c>
      <c r="O680" s="43">
        <v>45704</v>
      </c>
      <c r="P680" t="str">
        <f t="shared" si="65"/>
        <v>enero</v>
      </c>
      <c r="Q680" s="43">
        <v>46434</v>
      </c>
      <c r="R680" s="51">
        <f t="shared" si="75"/>
        <v>24.333333333333332</v>
      </c>
      <c r="S680" s="17" t="s">
        <v>21</v>
      </c>
      <c r="T680" s="17" t="s">
        <v>1478</v>
      </c>
      <c r="U680" s="18">
        <v>0</v>
      </c>
      <c r="V680" s="18">
        <v>0</v>
      </c>
      <c r="W680" s="18" t="s">
        <v>25</v>
      </c>
      <c r="X680" s="15" t="str">
        <f t="shared" si="66"/>
        <v>NO APLICA</v>
      </c>
      <c r="Y680" s="26" t="s">
        <v>1142</v>
      </c>
      <c r="Z680" s="26" t="s">
        <v>17</v>
      </c>
      <c r="AA680" s="26" t="s">
        <v>17</v>
      </c>
      <c r="AB680" s="27" t="s">
        <v>1128</v>
      </c>
      <c r="AC680" s="26" t="s">
        <v>17</v>
      </c>
      <c r="AD680" s="26" t="str">
        <f t="shared" si="53"/>
        <v>Pública clasificada</v>
      </c>
      <c r="AE680" s="26" t="str">
        <f t="shared" ref="AE680" si="83">CONCATENATE(I681,"-","Tipo de información"," ",AD680,"-",N680)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81" spans="8:31" ht="285" x14ac:dyDescent="0.25">
      <c r="H681" s="16"/>
      <c r="I681" s="16"/>
      <c r="J681" s="16"/>
      <c r="K681" s="17" t="s">
        <v>1183</v>
      </c>
      <c r="L681" s="17" t="s">
        <v>1479</v>
      </c>
      <c r="M681" s="17">
        <v>85100000</v>
      </c>
      <c r="N681" s="35" t="s">
        <v>1463</v>
      </c>
      <c r="O681" s="43">
        <v>45704</v>
      </c>
      <c r="P681" t="str">
        <f t="shared" si="65"/>
        <v>enero</v>
      </c>
      <c r="Q681" s="43">
        <v>46434</v>
      </c>
      <c r="R681" s="51">
        <f t="shared" si="75"/>
        <v>24.333333333333332</v>
      </c>
      <c r="S681" s="17" t="s">
        <v>21</v>
      </c>
      <c r="T681" s="17" t="s">
        <v>1478</v>
      </c>
      <c r="U681" s="18">
        <v>0</v>
      </c>
      <c r="V681" s="18">
        <v>0</v>
      </c>
      <c r="W681" s="18" t="s">
        <v>25</v>
      </c>
      <c r="X681" s="15" t="str">
        <f t="shared" si="66"/>
        <v>NO APLICA</v>
      </c>
      <c r="Y681" s="26" t="s">
        <v>1142</v>
      </c>
      <c r="Z681" s="26" t="s">
        <v>17</v>
      </c>
      <c r="AA681" s="26" t="s">
        <v>17</v>
      </c>
      <c r="AB681" s="27" t="s">
        <v>1128</v>
      </c>
      <c r="AC681" s="26" t="s">
        <v>17</v>
      </c>
      <c r="AD681" s="26" t="str">
        <f t="shared" si="53"/>
        <v>Pública clasificada</v>
      </c>
      <c r="AE681" s="26" t="e">
        <f>CONCATENATE(#REF!,"-","Tipo de información"," ",AD681,"-",N681)</f>
        <v>#REF!</v>
      </c>
    </row>
    <row r="682" spans="8:31" ht="409.5" x14ac:dyDescent="0.25">
      <c r="H682" s="16"/>
      <c r="I682" s="16"/>
      <c r="J682" s="16"/>
      <c r="K682" s="17" t="s">
        <v>1184</v>
      </c>
      <c r="L682" s="17" t="s">
        <v>1479</v>
      </c>
      <c r="M682" s="17">
        <v>85100000</v>
      </c>
      <c r="N682" s="35" t="s">
        <v>1463</v>
      </c>
      <c r="O682" s="43">
        <v>45704</v>
      </c>
      <c r="P682" t="str">
        <f t="shared" si="65"/>
        <v>enero</v>
      </c>
      <c r="Q682" s="43">
        <v>46434</v>
      </c>
      <c r="R682" s="51">
        <f t="shared" si="75"/>
        <v>24.333333333333332</v>
      </c>
      <c r="S682" s="17" t="s">
        <v>21</v>
      </c>
      <c r="T682" s="17" t="s">
        <v>1478</v>
      </c>
      <c r="U682" s="18">
        <v>0</v>
      </c>
      <c r="V682" s="18">
        <v>0</v>
      </c>
      <c r="W682" s="18" t="s">
        <v>25</v>
      </c>
      <c r="X682" s="15" t="str">
        <f t="shared" si="66"/>
        <v>NO APLICA</v>
      </c>
      <c r="Y682" s="26" t="s">
        <v>1142</v>
      </c>
      <c r="Z682" s="26" t="s">
        <v>17</v>
      </c>
      <c r="AA682" s="26" t="s">
        <v>17</v>
      </c>
      <c r="AB682" s="27" t="s">
        <v>1128</v>
      </c>
      <c r="AC682" s="26" t="s">
        <v>17</v>
      </c>
      <c r="AD682" s="26" t="str">
        <f t="shared" si="53"/>
        <v>Pública clasificada</v>
      </c>
      <c r="AE682" s="26" t="str">
        <f t="shared" ref="AE682" si="84">CONCATENATE(I683,"-","Tipo de información"," ",AD682,"-",N682)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83" spans="8:31" ht="285" x14ac:dyDescent="0.25">
      <c r="H683" s="16"/>
      <c r="I683" s="16"/>
      <c r="J683" s="16"/>
      <c r="K683" s="17" t="s">
        <v>1185</v>
      </c>
      <c r="L683" s="17" t="s">
        <v>1479</v>
      </c>
      <c r="M683" s="17">
        <v>85100000</v>
      </c>
      <c r="N683" s="35" t="s">
        <v>1463</v>
      </c>
      <c r="O683" s="43">
        <v>45707</v>
      </c>
      <c r="P683" t="str">
        <f t="shared" si="65"/>
        <v>enero</v>
      </c>
      <c r="Q683" s="43">
        <v>46437</v>
      </c>
      <c r="R683" s="51">
        <f t="shared" si="75"/>
        <v>24.333333333333332</v>
      </c>
      <c r="S683" s="17" t="s">
        <v>21</v>
      </c>
      <c r="T683" s="17" t="s">
        <v>1478</v>
      </c>
      <c r="U683" s="18">
        <v>0</v>
      </c>
      <c r="V683" s="18">
        <v>0</v>
      </c>
      <c r="W683" s="18" t="s">
        <v>25</v>
      </c>
      <c r="X683" s="15" t="str">
        <f t="shared" si="66"/>
        <v>NO APLICA</v>
      </c>
      <c r="Y683" s="26" t="s">
        <v>1142</v>
      </c>
      <c r="Z683" s="26" t="s">
        <v>17</v>
      </c>
      <c r="AA683" s="26" t="s">
        <v>17</v>
      </c>
      <c r="AB683" s="27" t="s">
        <v>1128</v>
      </c>
      <c r="AC683" s="26" t="s">
        <v>17</v>
      </c>
      <c r="AD683" s="26" t="str">
        <f t="shared" si="53"/>
        <v>Pública clasificada</v>
      </c>
      <c r="AE683" s="26" t="e">
        <f>CONCATENATE(#REF!,"-","Tipo de información"," ",AD683,"-",N683)</f>
        <v>#REF!</v>
      </c>
    </row>
    <row r="684" spans="8:31" ht="409.5" x14ac:dyDescent="0.25">
      <c r="H684" s="16"/>
      <c r="I684" s="16"/>
      <c r="J684" s="16"/>
      <c r="K684" s="17" t="s">
        <v>1186</v>
      </c>
      <c r="L684" s="17" t="s">
        <v>1479</v>
      </c>
      <c r="M684" s="17">
        <v>85100000</v>
      </c>
      <c r="N684" s="35" t="s">
        <v>1463</v>
      </c>
      <c r="O684" s="43">
        <v>45713</v>
      </c>
      <c r="P684" t="str">
        <f t="shared" si="65"/>
        <v>enero</v>
      </c>
      <c r="Q684" s="43">
        <v>46443</v>
      </c>
      <c r="R684" s="51">
        <f t="shared" si="75"/>
        <v>24.333333333333332</v>
      </c>
      <c r="S684" s="17" t="s">
        <v>21</v>
      </c>
      <c r="T684" s="17" t="s">
        <v>1478</v>
      </c>
      <c r="U684" s="18">
        <v>0</v>
      </c>
      <c r="V684" s="18">
        <v>0</v>
      </c>
      <c r="W684" s="18" t="s">
        <v>25</v>
      </c>
      <c r="X684" s="15" t="str">
        <f t="shared" si="66"/>
        <v>NO APLICA</v>
      </c>
      <c r="Y684" s="26" t="s">
        <v>1142</v>
      </c>
      <c r="Z684" s="26" t="s">
        <v>17</v>
      </c>
      <c r="AA684" s="26" t="s">
        <v>17</v>
      </c>
      <c r="AB684" s="27" t="s">
        <v>1128</v>
      </c>
      <c r="AC684" s="26" t="s">
        <v>17</v>
      </c>
      <c r="AD684" s="26" t="str">
        <f t="shared" si="53"/>
        <v>Pública clasificada</v>
      </c>
      <c r="AE684" s="26" t="str">
        <f t="shared" ref="AE684" si="85">CONCATENATE(I685,"-","Tipo de información"," ",AD684,"-",N684)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85" spans="8:31" ht="285" x14ac:dyDescent="0.25">
      <c r="H685" s="16"/>
      <c r="I685" s="16"/>
      <c r="J685" s="16"/>
      <c r="K685" s="17" t="s">
        <v>1187</v>
      </c>
      <c r="L685" s="17" t="s">
        <v>1479</v>
      </c>
      <c r="M685" s="17">
        <v>85100000</v>
      </c>
      <c r="N685" s="35" t="s">
        <v>1463</v>
      </c>
      <c r="O685" s="43">
        <v>45714</v>
      </c>
      <c r="P685" t="str">
        <f t="shared" si="65"/>
        <v>enero</v>
      </c>
      <c r="Q685" s="43">
        <v>46444</v>
      </c>
      <c r="R685" s="51">
        <f t="shared" si="75"/>
        <v>24.333333333333332</v>
      </c>
      <c r="S685" s="17" t="s">
        <v>21</v>
      </c>
      <c r="T685" s="17" t="s">
        <v>1478</v>
      </c>
      <c r="U685" s="18">
        <v>0</v>
      </c>
      <c r="V685" s="18">
        <v>0</v>
      </c>
      <c r="W685" s="18" t="s">
        <v>25</v>
      </c>
      <c r="X685" s="15" t="str">
        <f t="shared" si="66"/>
        <v>NO APLICA</v>
      </c>
      <c r="Y685" s="26" t="s">
        <v>1142</v>
      </c>
      <c r="Z685" s="26" t="s">
        <v>17</v>
      </c>
      <c r="AA685" s="26" t="s">
        <v>17</v>
      </c>
      <c r="AB685" s="27" t="s">
        <v>1128</v>
      </c>
      <c r="AC685" s="26" t="s">
        <v>17</v>
      </c>
      <c r="AD685" s="26" t="str">
        <f t="shared" si="53"/>
        <v>Pública clasificada</v>
      </c>
      <c r="AE685" s="26" t="e">
        <f>CONCATENATE(#REF!,"-","Tipo de información"," ",AD685,"-",N685)</f>
        <v>#REF!</v>
      </c>
    </row>
    <row r="686" spans="8:31" ht="409.5" x14ac:dyDescent="0.25">
      <c r="H686" s="16"/>
      <c r="I686" s="16"/>
      <c r="J686" s="16"/>
      <c r="K686" s="17" t="s">
        <v>1188</v>
      </c>
      <c r="L686" s="17" t="s">
        <v>1479</v>
      </c>
      <c r="M686" s="17">
        <v>85100000</v>
      </c>
      <c r="N686" s="35" t="s">
        <v>1463</v>
      </c>
      <c r="O686" s="43">
        <v>45714</v>
      </c>
      <c r="P686" t="str">
        <f t="shared" si="65"/>
        <v>enero</v>
      </c>
      <c r="Q686" s="43">
        <v>46444</v>
      </c>
      <c r="R686" s="51">
        <f t="shared" si="75"/>
        <v>24.333333333333332</v>
      </c>
      <c r="S686" s="17" t="s">
        <v>21</v>
      </c>
      <c r="T686" s="17" t="s">
        <v>1478</v>
      </c>
      <c r="U686" s="18">
        <v>0</v>
      </c>
      <c r="V686" s="18">
        <v>0</v>
      </c>
      <c r="W686" s="18" t="s">
        <v>25</v>
      </c>
      <c r="X686" s="15" t="str">
        <f t="shared" si="66"/>
        <v>NO APLICA</v>
      </c>
      <c r="Y686" s="26" t="s">
        <v>1142</v>
      </c>
      <c r="Z686" s="26" t="s">
        <v>17</v>
      </c>
      <c r="AA686" s="26" t="s">
        <v>17</v>
      </c>
      <c r="AB686" s="27" t="s">
        <v>1128</v>
      </c>
      <c r="AC686" s="26" t="s">
        <v>17</v>
      </c>
      <c r="AD686" s="26" t="str">
        <f t="shared" si="53"/>
        <v>Pública clasificada</v>
      </c>
      <c r="AE686" s="26" t="str">
        <f t="shared" ref="AE686" si="86">CONCATENATE(I687,"-","Tipo de información"," ",AD686,"-",N686)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87" spans="8:31" ht="285" x14ac:dyDescent="0.25">
      <c r="H687" s="16"/>
      <c r="I687" s="16"/>
      <c r="J687" s="16"/>
      <c r="K687" s="17" t="s">
        <v>1189</v>
      </c>
      <c r="L687" s="17" t="s">
        <v>1479</v>
      </c>
      <c r="M687" s="17">
        <v>85100000</v>
      </c>
      <c r="N687" s="35" t="s">
        <v>1463</v>
      </c>
      <c r="O687" s="43">
        <v>45714</v>
      </c>
      <c r="P687" t="str">
        <f t="shared" si="65"/>
        <v>enero</v>
      </c>
      <c r="Q687" s="43">
        <v>46444</v>
      </c>
      <c r="R687" s="51">
        <f t="shared" si="75"/>
        <v>24.333333333333332</v>
      </c>
      <c r="S687" s="17" t="s">
        <v>21</v>
      </c>
      <c r="T687" s="17" t="s">
        <v>1478</v>
      </c>
      <c r="U687" s="18">
        <v>0</v>
      </c>
      <c r="V687" s="18">
        <v>0</v>
      </c>
      <c r="W687" s="18" t="s">
        <v>25</v>
      </c>
      <c r="X687" s="15" t="str">
        <f t="shared" si="66"/>
        <v>NO APLICA</v>
      </c>
      <c r="Y687" s="26" t="s">
        <v>1142</v>
      </c>
      <c r="Z687" s="26" t="s">
        <v>17</v>
      </c>
      <c r="AA687" s="26" t="s">
        <v>17</v>
      </c>
      <c r="AB687" s="27" t="s">
        <v>1128</v>
      </c>
      <c r="AC687" s="26" t="s">
        <v>17</v>
      </c>
      <c r="AD687" s="26" t="str">
        <f t="shared" si="53"/>
        <v>Pública clasificada</v>
      </c>
      <c r="AE687" s="26" t="e">
        <f>CONCATENATE(#REF!,"-","Tipo de información"," ",AD687,"-",N687)</f>
        <v>#REF!</v>
      </c>
    </row>
    <row r="688" spans="8:31" ht="409.5" x14ac:dyDescent="0.25">
      <c r="H688" s="16"/>
      <c r="I688" s="16"/>
      <c r="J688" s="16"/>
      <c r="K688" s="17" t="s">
        <v>1190</v>
      </c>
      <c r="L688" s="17" t="s">
        <v>1479</v>
      </c>
      <c r="M688" s="17">
        <v>85100000</v>
      </c>
      <c r="N688" s="35" t="s">
        <v>1463</v>
      </c>
      <c r="O688" s="43">
        <v>45715</v>
      </c>
      <c r="P688" t="str">
        <f t="shared" si="65"/>
        <v>enero</v>
      </c>
      <c r="Q688" s="43">
        <v>46445</v>
      </c>
      <c r="R688" s="51">
        <f t="shared" si="75"/>
        <v>24.333333333333332</v>
      </c>
      <c r="S688" s="17" t="s">
        <v>21</v>
      </c>
      <c r="T688" s="17" t="s">
        <v>1478</v>
      </c>
      <c r="U688" s="18">
        <v>0</v>
      </c>
      <c r="V688" s="18">
        <v>0</v>
      </c>
      <c r="W688" s="18" t="s">
        <v>25</v>
      </c>
      <c r="X688" s="15" t="str">
        <f t="shared" si="66"/>
        <v>NO APLICA</v>
      </c>
      <c r="Y688" s="26" t="s">
        <v>1142</v>
      </c>
      <c r="Z688" s="26" t="s">
        <v>17</v>
      </c>
      <c r="AA688" s="26" t="s">
        <v>17</v>
      </c>
      <c r="AB688" s="27" t="s">
        <v>1128</v>
      </c>
      <c r="AC688" s="26" t="s">
        <v>17</v>
      </c>
      <c r="AD688" s="26" t="str">
        <f t="shared" si="53"/>
        <v>Pública clasificada</v>
      </c>
      <c r="AE688" s="26" t="str">
        <f t="shared" ref="AE688" si="87">CONCATENATE(I689,"-","Tipo de información"," ",AD688,"-",N688)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89" spans="8:31" ht="285" x14ac:dyDescent="0.25">
      <c r="H689" s="16"/>
      <c r="I689" s="16"/>
      <c r="J689" s="16"/>
      <c r="K689" s="17" t="s">
        <v>1191</v>
      </c>
      <c r="L689" s="17" t="s">
        <v>1479</v>
      </c>
      <c r="M689" s="17">
        <v>85100000</v>
      </c>
      <c r="N689" s="35" t="s">
        <v>1463</v>
      </c>
      <c r="O689" s="43">
        <v>45716</v>
      </c>
      <c r="P689" t="str">
        <f t="shared" si="65"/>
        <v>enero</v>
      </c>
      <c r="Q689" s="43">
        <v>46446</v>
      </c>
      <c r="R689" s="51">
        <f t="shared" si="75"/>
        <v>24.333333333333332</v>
      </c>
      <c r="S689" s="17" t="s">
        <v>21</v>
      </c>
      <c r="T689" s="17" t="s">
        <v>1478</v>
      </c>
      <c r="U689" s="18">
        <v>0</v>
      </c>
      <c r="V689" s="18">
        <v>0</v>
      </c>
      <c r="W689" s="18" t="s">
        <v>25</v>
      </c>
      <c r="X689" s="15" t="str">
        <f t="shared" si="66"/>
        <v>NO APLICA</v>
      </c>
      <c r="Y689" s="26" t="s">
        <v>1142</v>
      </c>
      <c r="Z689" s="26" t="s">
        <v>17</v>
      </c>
      <c r="AA689" s="26" t="s">
        <v>17</v>
      </c>
      <c r="AB689" s="27" t="s">
        <v>1128</v>
      </c>
      <c r="AC689" s="26" t="s">
        <v>17</v>
      </c>
      <c r="AD689" s="26" t="str">
        <f t="shared" si="53"/>
        <v>Pública clasificada</v>
      </c>
      <c r="AE689" s="26" t="e">
        <f>CONCATENATE(#REF!,"-","Tipo de información"," ",AD689,"-",N689)</f>
        <v>#REF!</v>
      </c>
    </row>
    <row r="690" spans="8:31" ht="409.5" x14ac:dyDescent="0.25">
      <c r="H690" s="16"/>
      <c r="I690" s="16"/>
      <c r="J690" s="16"/>
      <c r="K690" s="17" t="s">
        <v>1192</v>
      </c>
      <c r="L690" s="17" t="s">
        <v>1479</v>
      </c>
      <c r="M690" s="17">
        <v>85100000</v>
      </c>
      <c r="N690" s="35" t="s">
        <v>1463</v>
      </c>
      <c r="O690" s="43">
        <v>45716</v>
      </c>
      <c r="P690" t="str">
        <f t="shared" si="65"/>
        <v>enero</v>
      </c>
      <c r="Q690" s="43">
        <v>46446</v>
      </c>
      <c r="R690" s="51">
        <f t="shared" si="75"/>
        <v>24.333333333333332</v>
      </c>
      <c r="S690" s="17" t="s">
        <v>21</v>
      </c>
      <c r="T690" s="17" t="s">
        <v>1478</v>
      </c>
      <c r="U690" s="18">
        <v>0</v>
      </c>
      <c r="V690" s="18">
        <v>0</v>
      </c>
      <c r="W690" s="18" t="s">
        <v>25</v>
      </c>
      <c r="X690" s="15" t="str">
        <f t="shared" si="66"/>
        <v>NO APLICA</v>
      </c>
      <c r="Y690" s="26" t="s">
        <v>1142</v>
      </c>
      <c r="Z690" s="26" t="s">
        <v>17</v>
      </c>
      <c r="AA690" s="26" t="s">
        <v>17</v>
      </c>
      <c r="AB690" s="27" t="s">
        <v>1128</v>
      </c>
      <c r="AC690" s="26" t="s">
        <v>17</v>
      </c>
      <c r="AD690" s="26" t="str">
        <f t="shared" si="53"/>
        <v>Pública clasificada</v>
      </c>
      <c r="AE690" s="26" t="str">
        <f t="shared" ref="AE690" si="88">CONCATENATE(I691,"-","Tipo de información"," ",AD690,"-",N690)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91" spans="8:31" ht="285" x14ac:dyDescent="0.25">
      <c r="H691" s="16"/>
      <c r="I691" s="16"/>
      <c r="J691" s="16"/>
      <c r="K691" s="17" t="s">
        <v>1193</v>
      </c>
      <c r="L691" s="17" t="s">
        <v>1479</v>
      </c>
      <c r="M691" s="17">
        <v>85100000</v>
      </c>
      <c r="N691" s="35" t="s">
        <v>1463</v>
      </c>
      <c r="O691" s="43">
        <v>45716</v>
      </c>
      <c r="P691" t="str">
        <f t="shared" si="65"/>
        <v>enero</v>
      </c>
      <c r="Q691" s="43">
        <v>46446</v>
      </c>
      <c r="R691" s="51">
        <f t="shared" si="75"/>
        <v>24.333333333333332</v>
      </c>
      <c r="S691" s="17" t="s">
        <v>21</v>
      </c>
      <c r="T691" s="17" t="s">
        <v>1478</v>
      </c>
      <c r="U691" s="18">
        <v>0</v>
      </c>
      <c r="V691" s="18">
        <v>0</v>
      </c>
      <c r="W691" s="18" t="s">
        <v>25</v>
      </c>
      <c r="X691" s="15" t="str">
        <f t="shared" si="66"/>
        <v>NO APLICA</v>
      </c>
      <c r="Y691" s="26" t="s">
        <v>1142</v>
      </c>
      <c r="Z691" s="26" t="s">
        <v>17</v>
      </c>
      <c r="AA691" s="26" t="s">
        <v>17</v>
      </c>
      <c r="AB691" s="27" t="s">
        <v>1128</v>
      </c>
      <c r="AC691" s="26" t="s">
        <v>17</v>
      </c>
      <c r="AD691" s="26" t="str">
        <f t="shared" ref="AD691:AD754" si="89">IF(AC691="SI","Pública clasificada","Pública")</f>
        <v>Pública clasificada</v>
      </c>
      <c r="AE691" s="26" t="e">
        <f>CONCATENATE(#REF!,"-","Tipo de información"," ",AD691,"-",N691)</f>
        <v>#REF!</v>
      </c>
    </row>
    <row r="692" spans="8:31" ht="409.5" x14ac:dyDescent="0.25">
      <c r="H692" s="16"/>
      <c r="I692" s="16"/>
      <c r="J692" s="16"/>
      <c r="K692" s="17" t="s">
        <v>1194</v>
      </c>
      <c r="L692" s="17" t="s">
        <v>1479</v>
      </c>
      <c r="M692" s="17">
        <v>85100000</v>
      </c>
      <c r="N692" s="35" t="s">
        <v>1463</v>
      </c>
      <c r="O692" s="43">
        <v>45716</v>
      </c>
      <c r="P692" t="str">
        <f t="shared" si="65"/>
        <v>enero</v>
      </c>
      <c r="Q692" s="43">
        <v>46446</v>
      </c>
      <c r="R692" s="51">
        <f t="shared" si="75"/>
        <v>24.333333333333332</v>
      </c>
      <c r="S692" s="17" t="s">
        <v>21</v>
      </c>
      <c r="T692" s="17" t="s">
        <v>1478</v>
      </c>
      <c r="U692" s="18">
        <v>0</v>
      </c>
      <c r="V692" s="18">
        <v>0</v>
      </c>
      <c r="W692" s="18" t="s">
        <v>25</v>
      </c>
      <c r="X692" s="15" t="str">
        <f t="shared" si="66"/>
        <v>NO APLICA</v>
      </c>
      <c r="Y692" s="26" t="s">
        <v>1142</v>
      </c>
      <c r="Z692" s="26" t="s">
        <v>17</v>
      </c>
      <c r="AA692" s="26" t="s">
        <v>17</v>
      </c>
      <c r="AB692" s="27" t="s">
        <v>1128</v>
      </c>
      <c r="AC692" s="26" t="s">
        <v>17</v>
      </c>
      <c r="AD692" s="26" t="str">
        <f t="shared" si="89"/>
        <v>Pública clasificada</v>
      </c>
      <c r="AE692" s="26" t="str">
        <f t="shared" ref="AE692" si="90">CONCATENATE(I693,"-","Tipo de información"," ",AD692,"-",N692)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93" spans="8:31" ht="285" x14ac:dyDescent="0.25">
      <c r="H693" s="16"/>
      <c r="I693" s="16"/>
      <c r="J693" s="16"/>
      <c r="K693" s="17" t="s">
        <v>1195</v>
      </c>
      <c r="L693" s="17" t="s">
        <v>1479</v>
      </c>
      <c r="M693" s="17">
        <v>85100000</v>
      </c>
      <c r="N693" s="35" t="s">
        <v>1463</v>
      </c>
      <c r="O693" s="43">
        <v>45716</v>
      </c>
      <c r="P693" t="str">
        <f t="shared" si="65"/>
        <v>enero</v>
      </c>
      <c r="Q693" s="43">
        <v>46446</v>
      </c>
      <c r="R693" s="51">
        <f t="shared" si="75"/>
        <v>24.333333333333332</v>
      </c>
      <c r="S693" s="17" t="s">
        <v>21</v>
      </c>
      <c r="T693" s="17" t="s">
        <v>1478</v>
      </c>
      <c r="U693" s="18">
        <v>0</v>
      </c>
      <c r="V693" s="18">
        <v>0</v>
      </c>
      <c r="W693" s="18" t="s">
        <v>25</v>
      </c>
      <c r="X693" s="15" t="str">
        <f t="shared" si="66"/>
        <v>NO APLICA</v>
      </c>
      <c r="Y693" s="26" t="s">
        <v>1142</v>
      </c>
      <c r="Z693" s="26" t="s">
        <v>17</v>
      </c>
      <c r="AA693" s="26" t="s">
        <v>17</v>
      </c>
      <c r="AB693" s="27" t="s">
        <v>1128</v>
      </c>
      <c r="AC693" s="26" t="s">
        <v>17</v>
      </c>
      <c r="AD693" s="26" t="str">
        <f t="shared" si="89"/>
        <v>Pública clasificada</v>
      </c>
      <c r="AE693" s="26" t="e">
        <f>CONCATENATE(#REF!,"-","Tipo de información"," ",AD693,"-",N693)</f>
        <v>#REF!</v>
      </c>
    </row>
    <row r="694" spans="8:31" ht="409.5" x14ac:dyDescent="0.25">
      <c r="H694" s="16"/>
      <c r="I694" s="16"/>
      <c r="J694" s="16"/>
      <c r="K694" s="17" t="s">
        <v>1196</v>
      </c>
      <c r="L694" s="17" t="s">
        <v>1479</v>
      </c>
      <c r="M694" s="17">
        <v>85100000</v>
      </c>
      <c r="N694" s="35" t="s">
        <v>1463</v>
      </c>
      <c r="O694" s="43">
        <v>45716</v>
      </c>
      <c r="P694" t="str">
        <f t="shared" si="65"/>
        <v>enero</v>
      </c>
      <c r="Q694" s="43">
        <v>46446</v>
      </c>
      <c r="R694" s="51">
        <f t="shared" si="75"/>
        <v>24.333333333333332</v>
      </c>
      <c r="S694" s="17" t="s">
        <v>21</v>
      </c>
      <c r="T694" s="17" t="s">
        <v>1478</v>
      </c>
      <c r="U694" s="18">
        <v>0</v>
      </c>
      <c r="V694" s="18">
        <v>0</v>
      </c>
      <c r="W694" s="18" t="s">
        <v>25</v>
      </c>
      <c r="X694" s="15" t="str">
        <f t="shared" si="66"/>
        <v>NO APLICA</v>
      </c>
      <c r="Y694" s="26" t="s">
        <v>1142</v>
      </c>
      <c r="Z694" s="26" t="s">
        <v>17</v>
      </c>
      <c r="AA694" s="26" t="s">
        <v>17</v>
      </c>
      <c r="AB694" s="27" t="s">
        <v>1128</v>
      </c>
      <c r="AC694" s="26" t="s">
        <v>17</v>
      </c>
      <c r="AD694" s="26" t="str">
        <f t="shared" si="89"/>
        <v>Pública clasificada</v>
      </c>
      <c r="AE694" s="26" t="str">
        <f t="shared" ref="AE694" si="91">CONCATENATE(I695,"-","Tipo de información"," ",AD694,"-",N694)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95" spans="8:31" ht="285" x14ac:dyDescent="0.25">
      <c r="H695" s="16"/>
      <c r="I695" s="16"/>
      <c r="J695" s="16"/>
      <c r="K695" s="17" t="s">
        <v>1197</v>
      </c>
      <c r="L695" s="17" t="s">
        <v>1479</v>
      </c>
      <c r="M695" s="17">
        <v>85100000</v>
      </c>
      <c r="N695" s="35" t="s">
        <v>1463</v>
      </c>
      <c r="O695" s="43">
        <v>45716</v>
      </c>
      <c r="P695" t="str">
        <f t="shared" si="65"/>
        <v>enero</v>
      </c>
      <c r="Q695" s="43">
        <v>46446</v>
      </c>
      <c r="R695" s="51">
        <f t="shared" si="75"/>
        <v>24.333333333333332</v>
      </c>
      <c r="S695" s="17" t="s">
        <v>21</v>
      </c>
      <c r="T695" s="17" t="s">
        <v>1478</v>
      </c>
      <c r="U695" s="18">
        <v>0</v>
      </c>
      <c r="V695" s="18">
        <v>0</v>
      </c>
      <c r="W695" s="18" t="s">
        <v>25</v>
      </c>
      <c r="X695" s="15" t="str">
        <f t="shared" si="66"/>
        <v>NO APLICA</v>
      </c>
      <c r="Y695" s="26" t="s">
        <v>1142</v>
      </c>
      <c r="Z695" s="26" t="s">
        <v>17</v>
      </c>
      <c r="AA695" s="26" t="s">
        <v>17</v>
      </c>
      <c r="AB695" s="27" t="s">
        <v>1128</v>
      </c>
      <c r="AC695" s="26" t="s">
        <v>17</v>
      </c>
      <c r="AD695" s="26" t="str">
        <f t="shared" si="89"/>
        <v>Pública clasificada</v>
      </c>
      <c r="AE695" s="26" t="e">
        <f>CONCATENATE(#REF!,"-","Tipo de información"," ",AD695,"-",N695)</f>
        <v>#REF!</v>
      </c>
    </row>
    <row r="696" spans="8:31" ht="409.5" x14ac:dyDescent="0.25">
      <c r="H696" s="16"/>
      <c r="I696" s="16"/>
      <c r="J696" s="16"/>
      <c r="K696" s="17" t="s">
        <v>1198</v>
      </c>
      <c r="L696" s="17" t="s">
        <v>1479</v>
      </c>
      <c r="M696" s="17">
        <v>85100000</v>
      </c>
      <c r="N696" s="35" t="s">
        <v>1463</v>
      </c>
      <c r="O696" s="43">
        <v>45716</v>
      </c>
      <c r="P696" t="str">
        <f t="shared" si="65"/>
        <v>enero</v>
      </c>
      <c r="Q696" s="43">
        <v>46446</v>
      </c>
      <c r="R696" s="51">
        <f t="shared" si="75"/>
        <v>24.333333333333332</v>
      </c>
      <c r="S696" s="17" t="s">
        <v>21</v>
      </c>
      <c r="T696" s="17" t="s">
        <v>1478</v>
      </c>
      <c r="U696" s="18">
        <v>0</v>
      </c>
      <c r="V696" s="18">
        <v>0</v>
      </c>
      <c r="W696" s="18" t="s">
        <v>25</v>
      </c>
      <c r="X696" s="15" t="str">
        <f t="shared" si="66"/>
        <v>NO APLICA</v>
      </c>
      <c r="Y696" s="26" t="s">
        <v>1142</v>
      </c>
      <c r="Z696" s="26" t="s">
        <v>17</v>
      </c>
      <c r="AA696" s="26" t="s">
        <v>17</v>
      </c>
      <c r="AB696" s="27" t="s">
        <v>1128</v>
      </c>
      <c r="AC696" s="26" t="s">
        <v>17</v>
      </c>
      <c r="AD696" s="26" t="str">
        <f t="shared" si="89"/>
        <v>Pública clasificada</v>
      </c>
      <c r="AE696" s="26" t="str">
        <f t="shared" ref="AE696" si="92">CONCATENATE(I697,"-","Tipo de información"," ",AD696,"-",N696)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697" spans="8:31" ht="180" x14ac:dyDescent="0.25">
      <c r="H697" s="16"/>
      <c r="I697" s="16"/>
      <c r="J697" s="16"/>
      <c r="K697" s="17" t="s">
        <v>1199</v>
      </c>
      <c r="L697" s="17" t="s">
        <v>1479</v>
      </c>
      <c r="M697" s="17">
        <v>85100000</v>
      </c>
      <c r="N697" s="35" t="s">
        <v>1465</v>
      </c>
      <c r="O697" s="43">
        <v>45716</v>
      </c>
      <c r="P697" t="str">
        <f t="shared" si="65"/>
        <v>enero</v>
      </c>
      <c r="Q697" s="43">
        <v>46446</v>
      </c>
      <c r="R697" s="51">
        <f t="shared" si="75"/>
        <v>24.333333333333332</v>
      </c>
      <c r="S697" s="17" t="s">
        <v>21</v>
      </c>
      <c r="T697" s="17" t="s">
        <v>1478</v>
      </c>
      <c r="U697" s="18">
        <v>0</v>
      </c>
      <c r="V697" s="18">
        <v>0</v>
      </c>
      <c r="W697" s="18" t="s">
        <v>25</v>
      </c>
      <c r="X697" s="15" t="str">
        <f t="shared" si="66"/>
        <v>NO APLICA</v>
      </c>
      <c r="Y697" s="26" t="s">
        <v>1142</v>
      </c>
      <c r="Z697" s="26" t="s">
        <v>17</v>
      </c>
      <c r="AA697" s="26" t="s">
        <v>17</v>
      </c>
      <c r="AB697" s="27" t="s">
        <v>1128</v>
      </c>
      <c r="AC697" s="26" t="s">
        <v>17</v>
      </c>
      <c r="AD697" s="26" t="str">
        <f t="shared" si="89"/>
        <v>Pública clasificada</v>
      </c>
      <c r="AE697" s="26" t="e">
        <f>CONCATENATE(#REF!,"-","Tipo de información"," ",AD697,"-",N697)</f>
        <v>#REF!</v>
      </c>
    </row>
    <row r="698" spans="8:31" ht="409.5" x14ac:dyDescent="0.25">
      <c r="H698" s="16"/>
      <c r="I698" s="16"/>
      <c r="J698" s="16"/>
      <c r="K698" s="17" t="s">
        <v>1200</v>
      </c>
      <c r="L698" s="17" t="s">
        <v>1479</v>
      </c>
      <c r="M698" s="17">
        <v>85100000</v>
      </c>
      <c r="N698" s="35" t="s">
        <v>1466</v>
      </c>
      <c r="O698" s="43">
        <v>45716</v>
      </c>
      <c r="P698" t="str">
        <f t="shared" si="65"/>
        <v>enero</v>
      </c>
      <c r="Q698" s="43">
        <v>46446</v>
      </c>
      <c r="R698" s="51">
        <f t="shared" si="75"/>
        <v>24.333333333333332</v>
      </c>
      <c r="S698" s="17" t="s">
        <v>21</v>
      </c>
      <c r="T698" s="17" t="s">
        <v>1478</v>
      </c>
      <c r="U698" s="18">
        <v>0</v>
      </c>
      <c r="V698" s="18">
        <v>0</v>
      </c>
      <c r="W698" s="18" t="s">
        <v>25</v>
      </c>
      <c r="X698" s="15" t="str">
        <f t="shared" si="66"/>
        <v>NO APLICA</v>
      </c>
      <c r="Y698" s="26" t="s">
        <v>1142</v>
      </c>
      <c r="Z698" s="26" t="s">
        <v>17</v>
      </c>
      <c r="AA698" s="26" t="s">
        <v>17</v>
      </c>
      <c r="AB698" s="27" t="s">
        <v>1128</v>
      </c>
      <c r="AC698" s="26" t="s">
        <v>17</v>
      </c>
      <c r="AD698" s="26" t="str">
        <f t="shared" si="89"/>
        <v>Pública clasificada</v>
      </c>
      <c r="AE698" s="26" t="str">
        <f t="shared" ref="AE698" si="93">CONCATENATE(I699,"-","Tipo de información"," ",AD698,"-",N698)</f>
        <v>-Tipo de información Pública clasificada-PRESTACIÓN DE SERVICIOS DE SALUD:EL CONTRATISTA se obliga con POSITIVA a la PRESTACIÓN DE SERVICIOS DE TECNOLOGÍAS DE SALUD PARA LOS ASEGURADOS Y/O AFILIADOS A POSITIVA, QUE REQUIERAN DE SUMINISTRO Y DISTRIBUCIÓN DEL MATERIAL DE OSTEOSINTESÍS EN LOS DIFERENTES RAMOS DE POSITIVA COMPAÑÍA DE SEGUROS S.A.</v>
      </c>
    </row>
    <row r="699" spans="8:31" ht="285" x14ac:dyDescent="0.25">
      <c r="H699" s="16"/>
      <c r="I699" s="16"/>
      <c r="J699" s="16"/>
      <c r="K699" s="17" t="s">
        <v>1201</v>
      </c>
      <c r="L699" s="17" t="s">
        <v>1479</v>
      </c>
      <c r="M699" s="17">
        <v>85100000</v>
      </c>
      <c r="N699" s="35" t="s">
        <v>1463</v>
      </c>
      <c r="O699" s="43">
        <v>45716</v>
      </c>
      <c r="P699" t="str">
        <f t="shared" si="65"/>
        <v>enero</v>
      </c>
      <c r="Q699" s="43">
        <v>46446</v>
      </c>
      <c r="R699" s="51">
        <f t="shared" si="75"/>
        <v>24.333333333333332</v>
      </c>
      <c r="S699" s="17" t="s">
        <v>21</v>
      </c>
      <c r="T699" s="17" t="s">
        <v>1478</v>
      </c>
      <c r="U699" s="18">
        <v>0</v>
      </c>
      <c r="V699" s="18">
        <v>0</v>
      </c>
      <c r="W699" s="18" t="s">
        <v>25</v>
      </c>
      <c r="X699" s="15" t="str">
        <f t="shared" si="66"/>
        <v>NO APLICA</v>
      </c>
      <c r="Y699" s="26" t="s">
        <v>1142</v>
      </c>
      <c r="Z699" s="26" t="s">
        <v>17</v>
      </c>
      <c r="AA699" s="26" t="s">
        <v>17</v>
      </c>
      <c r="AB699" s="27" t="s">
        <v>1128</v>
      </c>
      <c r="AC699" s="26" t="s">
        <v>17</v>
      </c>
      <c r="AD699" s="26" t="str">
        <f t="shared" si="89"/>
        <v>Pública clasificada</v>
      </c>
      <c r="AE699" s="26" t="e">
        <f>CONCATENATE(#REF!,"-","Tipo de información"," ",AD699,"-",N699)</f>
        <v>#REF!</v>
      </c>
    </row>
    <row r="700" spans="8:31" ht="409.5" x14ac:dyDescent="0.25">
      <c r="H700" s="16"/>
      <c r="I700" s="16"/>
      <c r="J700" s="16"/>
      <c r="K700" s="17" t="s">
        <v>1202</v>
      </c>
      <c r="L700" s="17" t="s">
        <v>1479</v>
      </c>
      <c r="M700" s="17">
        <v>85100000</v>
      </c>
      <c r="N700" s="35" t="s">
        <v>1463</v>
      </c>
      <c r="O700" s="43">
        <v>45716</v>
      </c>
      <c r="P700" t="str">
        <f t="shared" si="65"/>
        <v>enero</v>
      </c>
      <c r="Q700" s="43">
        <v>46446</v>
      </c>
      <c r="R700" s="51">
        <f t="shared" si="75"/>
        <v>24.333333333333332</v>
      </c>
      <c r="S700" s="17" t="s">
        <v>21</v>
      </c>
      <c r="T700" s="17" t="s">
        <v>1478</v>
      </c>
      <c r="U700" s="18">
        <v>0</v>
      </c>
      <c r="V700" s="18">
        <v>0</v>
      </c>
      <c r="W700" s="18" t="s">
        <v>25</v>
      </c>
      <c r="X700" s="15" t="str">
        <f t="shared" si="66"/>
        <v>NO APLICA</v>
      </c>
      <c r="Y700" s="26" t="s">
        <v>1142</v>
      </c>
      <c r="Z700" s="26" t="s">
        <v>17</v>
      </c>
      <c r="AA700" s="26" t="s">
        <v>17</v>
      </c>
      <c r="AB700" s="27" t="s">
        <v>1128</v>
      </c>
      <c r="AC700" s="26" t="s">
        <v>17</v>
      </c>
      <c r="AD700" s="26" t="str">
        <f t="shared" si="89"/>
        <v>Pública clasificada</v>
      </c>
      <c r="AE700" s="26" t="str">
        <f t="shared" ref="AE700" si="94">CONCATENATE(I701,"-","Tipo de información"," ",AD700,"-",N700)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01" spans="8:31" ht="285" x14ac:dyDescent="0.25">
      <c r="H701" s="16"/>
      <c r="I701" s="16"/>
      <c r="J701" s="16"/>
      <c r="K701" s="17" t="s">
        <v>1203</v>
      </c>
      <c r="L701" s="17" t="s">
        <v>1479</v>
      </c>
      <c r="M701" s="17">
        <v>85100000</v>
      </c>
      <c r="N701" s="35" t="s">
        <v>1463</v>
      </c>
      <c r="O701" s="43">
        <v>45729</v>
      </c>
      <c r="P701" t="str">
        <f t="shared" si="65"/>
        <v>enero</v>
      </c>
      <c r="Q701" s="43">
        <v>46459</v>
      </c>
      <c r="R701" s="51">
        <f t="shared" si="75"/>
        <v>24.333333333333332</v>
      </c>
      <c r="S701" s="17" t="s">
        <v>21</v>
      </c>
      <c r="T701" s="17" t="s">
        <v>1478</v>
      </c>
      <c r="U701" s="18">
        <v>0</v>
      </c>
      <c r="V701" s="18">
        <v>0</v>
      </c>
      <c r="W701" s="18" t="s">
        <v>25</v>
      </c>
      <c r="X701" s="15" t="str">
        <f t="shared" si="66"/>
        <v>NO APLICA</v>
      </c>
      <c r="Y701" s="26" t="s">
        <v>1142</v>
      </c>
      <c r="Z701" s="26" t="s">
        <v>17</v>
      </c>
      <c r="AA701" s="26" t="s">
        <v>17</v>
      </c>
      <c r="AB701" s="27" t="s">
        <v>1128</v>
      </c>
      <c r="AC701" s="26" t="s">
        <v>17</v>
      </c>
      <c r="AD701" s="26" t="str">
        <f t="shared" si="89"/>
        <v>Pública clasificada</v>
      </c>
      <c r="AE701" s="26" t="e">
        <f>CONCATENATE(#REF!,"-","Tipo de información"," ",AD701,"-",N701)</f>
        <v>#REF!</v>
      </c>
    </row>
    <row r="702" spans="8:31" ht="409.5" x14ac:dyDescent="0.25">
      <c r="H702" s="16"/>
      <c r="I702" s="16"/>
      <c r="J702" s="16"/>
      <c r="K702" s="17" t="s">
        <v>1204</v>
      </c>
      <c r="L702" s="17" t="s">
        <v>1479</v>
      </c>
      <c r="M702" s="17">
        <v>85100000</v>
      </c>
      <c r="N702" s="35" t="s">
        <v>1463</v>
      </c>
      <c r="O702" s="43">
        <v>45732</v>
      </c>
      <c r="P702" t="str">
        <f t="shared" si="65"/>
        <v>enero</v>
      </c>
      <c r="Q702" s="43">
        <v>46462</v>
      </c>
      <c r="R702" s="51">
        <f t="shared" si="75"/>
        <v>24.333333333333332</v>
      </c>
      <c r="S702" s="17" t="s">
        <v>21</v>
      </c>
      <c r="T702" s="17" t="s">
        <v>1478</v>
      </c>
      <c r="U702" s="18">
        <v>0</v>
      </c>
      <c r="V702" s="18">
        <v>0</v>
      </c>
      <c r="W702" s="18" t="s">
        <v>25</v>
      </c>
      <c r="X702" s="15" t="str">
        <f t="shared" si="66"/>
        <v>NO APLICA</v>
      </c>
      <c r="Y702" s="26" t="s">
        <v>1142</v>
      </c>
      <c r="Z702" s="26" t="s">
        <v>17</v>
      </c>
      <c r="AA702" s="26" t="s">
        <v>17</v>
      </c>
      <c r="AB702" s="27" t="s">
        <v>1128</v>
      </c>
      <c r="AC702" s="26" t="s">
        <v>17</v>
      </c>
      <c r="AD702" s="26" t="str">
        <f t="shared" si="89"/>
        <v>Pública clasificada</v>
      </c>
      <c r="AE702" s="26" t="str">
        <f t="shared" ref="AE702" si="95">CONCATENATE(I703,"-","Tipo de información"," ",AD702,"-",N702)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03" spans="8:31" ht="285" x14ac:dyDescent="0.25">
      <c r="H703" s="16"/>
      <c r="I703" s="16"/>
      <c r="J703" s="16"/>
      <c r="K703" s="17" t="s">
        <v>1205</v>
      </c>
      <c r="L703" s="17" t="s">
        <v>1479</v>
      </c>
      <c r="M703" s="17">
        <v>85100000</v>
      </c>
      <c r="N703" s="35" t="s">
        <v>1463</v>
      </c>
      <c r="O703" s="43">
        <v>45734</v>
      </c>
      <c r="P703" t="str">
        <f t="shared" si="65"/>
        <v>enero</v>
      </c>
      <c r="Q703" s="43">
        <v>46830</v>
      </c>
      <c r="R703" s="51">
        <f t="shared" si="75"/>
        <v>36.533333333333331</v>
      </c>
      <c r="S703" s="17" t="s">
        <v>21</v>
      </c>
      <c r="T703" s="17" t="s">
        <v>1478</v>
      </c>
      <c r="U703" s="18">
        <v>0</v>
      </c>
      <c r="V703" s="18">
        <v>0</v>
      </c>
      <c r="W703" s="18" t="s">
        <v>25</v>
      </c>
      <c r="X703" s="15" t="str">
        <f t="shared" si="66"/>
        <v>NO APLICA</v>
      </c>
      <c r="Y703" s="26" t="s">
        <v>1142</v>
      </c>
      <c r="Z703" s="26" t="s">
        <v>17</v>
      </c>
      <c r="AA703" s="26" t="s">
        <v>17</v>
      </c>
      <c r="AB703" s="27" t="s">
        <v>1128</v>
      </c>
      <c r="AC703" s="26" t="s">
        <v>17</v>
      </c>
      <c r="AD703" s="26" t="str">
        <f t="shared" si="89"/>
        <v>Pública clasificada</v>
      </c>
      <c r="AE703" s="26" t="e">
        <f>CONCATENATE(#REF!,"-","Tipo de información"," ",AD703,"-",N703)</f>
        <v>#REF!</v>
      </c>
    </row>
    <row r="704" spans="8:31" ht="409.5" x14ac:dyDescent="0.25">
      <c r="H704" s="16"/>
      <c r="I704" s="16"/>
      <c r="J704" s="16"/>
      <c r="K704" s="17" t="s">
        <v>1206</v>
      </c>
      <c r="L704" s="17" t="s">
        <v>1479</v>
      </c>
      <c r="M704" s="17">
        <v>85100000</v>
      </c>
      <c r="N704" s="35" t="s">
        <v>1463</v>
      </c>
      <c r="O704" s="43">
        <v>45746</v>
      </c>
      <c r="P704" t="str">
        <f t="shared" si="65"/>
        <v>enero</v>
      </c>
      <c r="Q704" s="43">
        <v>46842</v>
      </c>
      <c r="R704" s="51">
        <f t="shared" si="75"/>
        <v>36.533333333333331</v>
      </c>
      <c r="S704" s="17" t="s">
        <v>21</v>
      </c>
      <c r="T704" s="17" t="s">
        <v>1478</v>
      </c>
      <c r="U704" s="18">
        <v>0</v>
      </c>
      <c r="V704" s="18">
        <v>0</v>
      </c>
      <c r="W704" s="18" t="s">
        <v>25</v>
      </c>
      <c r="X704" s="15" t="str">
        <f t="shared" si="66"/>
        <v>NO APLICA</v>
      </c>
      <c r="Y704" s="26" t="s">
        <v>1142</v>
      </c>
      <c r="Z704" s="26" t="s">
        <v>17</v>
      </c>
      <c r="AA704" s="26" t="s">
        <v>17</v>
      </c>
      <c r="AB704" s="27" t="s">
        <v>1128</v>
      </c>
      <c r="AC704" s="26" t="s">
        <v>17</v>
      </c>
      <c r="AD704" s="26" t="str">
        <f t="shared" si="89"/>
        <v>Pública clasificada</v>
      </c>
      <c r="AE704" s="26" t="str">
        <f t="shared" ref="AE704" si="96">CONCATENATE(I705,"-","Tipo de información"," ",AD704,"-",N704)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05" spans="8:31" ht="285" x14ac:dyDescent="0.25">
      <c r="H705" s="16"/>
      <c r="I705" s="16"/>
      <c r="J705" s="16"/>
      <c r="K705" s="17" t="s">
        <v>1207</v>
      </c>
      <c r="L705" s="17" t="s">
        <v>1479</v>
      </c>
      <c r="M705" s="17">
        <v>85100000</v>
      </c>
      <c r="N705" s="35" t="s">
        <v>1463</v>
      </c>
      <c r="O705" s="43">
        <v>45746</v>
      </c>
      <c r="P705" t="str">
        <f t="shared" si="65"/>
        <v>enero</v>
      </c>
      <c r="Q705" s="43">
        <v>46476</v>
      </c>
      <c r="R705" s="51">
        <f t="shared" si="75"/>
        <v>24.333333333333332</v>
      </c>
      <c r="S705" s="17" t="s">
        <v>21</v>
      </c>
      <c r="T705" s="17" t="s">
        <v>1478</v>
      </c>
      <c r="U705" s="18">
        <v>0</v>
      </c>
      <c r="V705" s="18">
        <v>0</v>
      </c>
      <c r="W705" s="18" t="s">
        <v>25</v>
      </c>
      <c r="X705" s="15" t="str">
        <f t="shared" si="66"/>
        <v>NO APLICA</v>
      </c>
      <c r="Y705" s="26" t="s">
        <v>1142</v>
      </c>
      <c r="Z705" s="26" t="s">
        <v>17</v>
      </c>
      <c r="AA705" s="26" t="s">
        <v>17</v>
      </c>
      <c r="AB705" s="27" t="s">
        <v>1128</v>
      </c>
      <c r="AC705" s="26" t="s">
        <v>17</v>
      </c>
      <c r="AD705" s="26" t="str">
        <f t="shared" si="89"/>
        <v>Pública clasificada</v>
      </c>
      <c r="AE705" s="26" t="e">
        <f>CONCATENATE(#REF!,"-","Tipo de información"," ",AD705,"-",N705)</f>
        <v>#REF!</v>
      </c>
    </row>
    <row r="706" spans="8:31" ht="409.5" x14ac:dyDescent="0.25">
      <c r="H706" s="16"/>
      <c r="I706" s="16"/>
      <c r="J706" s="16"/>
      <c r="K706" s="17" t="s">
        <v>1208</v>
      </c>
      <c r="L706" s="17" t="s">
        <v>1479</v>
      </c>
      <c r="M706" s="17">
        <v>85100000</v>
      </c>
      <c r="N706" s="35" t="s">
        <v>1463</v>
      </c>
      <c r="O706" s="43">
        <v>45746</v>
      </c>
      <c r="P706" t="str">
        <f t="shared" si="65"/>
        <v>enero</v>
      </c>
      <c r="Q706" s="43">
        <v>46476</v>
      </c>
      <c r="R706" s="51">
        <f t="shared" si="75"/>
        <v>24.333333333333332</v>
      </c>
      <c r="S706" s="17" t="s">
        <v>21</v>
      </c>
      <c r="T706" s="17" t="s">
        <v>1478</v>
      </c>
      <c r="U706" s="18">
        <v>0</v>
      </c>
      <c r="V706" s="18">
        <v>0</v>
      </c>
      <c r="W706" s="18" t="s">
        <v>25</v>
      </c>
      <c r="X706" s="15" t="str">
        <f t="shared" si="66"/>
        <v>NO APLICA</v>
      </c>
      <c r="Y706" s="26" t="s">
        <v>1142</v>
      </c>
      <c r="Z706" s="26" t="s">
        <v>17</v>
      </c>
      <c r="AA706" s="26" t="s">
        <v>17</v>
      </c>
      <c r="AB706" s="27" t="s">
        <v>1128</v>
      </c>
      <c r="AC706" s="26" t="s">
        <v>17</v>
      </c>
      <c r="AD706" s="26" t="str">
        <f t="shared" si="89"/>
        <v>Pública clasificada</v>
      </c>
      <c r="AE706" s="26" t="str">
        <f t="shared" ref="AE706" si="97">CONCATENATE(I707,"-","Tipo de información"," ",AD706,"-",N706)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07" spans="8:31" ht="285" x14ac:dyDescent="0.25">
      <c r="H707" s="16"/>
      <c r="I707" s="16"/>
      <c r="J707" s="16"/>
      <c r="K707" s="17" t="s">
        <v>1209</v>
      </c>
      <c r="L707" s="17" t="s">
        <v>1479</v>
      </c>
      <c r="M707" s="17">
        <v>85100000</v>
      </c>
      <c r="N707" s="35" t="s">
        <v>1463</v>
      </c>
      <c r="O707" s="43">
        <v>45746</v>
      </c>
      <c r="P707" t="str">
        <f t="shared" si="65"/>
        <v>enero</v>
      </c>
      <c r="Q707" s="43">
        <v>46476</v>
      </c>
      <c r="R707" s="51">
        <f t="shared" si="75"/>
        <v>24.333333333333332</v>
      </c>
      <c r="S707" s="17" t="s">
        <v>21</v>
      </c>
      <c r="T707" s="17" t="s">
        <v>1478</v>
      </c>
      <c r="U707" s="18">
        <v>0</v>
      </c>
      <c r="V707" s="18">
        <v>0</v>
      </c>
      <c r="W707" s="18" t="s">
        <v>25</v>
      </c>
      <c r="X707" s="15" t="str">
        <f t="shared" si="66"/>
        <v>NO APLICA</v>
      </c>
      <c r="Y707" s="26" t="s">
        <v>1142</v>
      </c>
      <c r="Z707" s="26" t="s">
        <v>17</v>
      </c>
      <c r="AA707" s="26" t="s">
        <v>17</v>
      </c>
      <c r="AB707" s="27" t="s">
        <v>1128</v>
      </c>
      <c r="AC707" s="26" t="s">
        <v>17</v>
      </c>
      <c r="AD707" s="26" t="str">
        <f t="shared" si="89"/>
        <v>Pública clasificada</v>
      </c>
      <c r="AE707" s="26" t="e">
        <f>CONCATENATE(#REF!,"-","Tipo de información"," ",AD707,"-",N707)</f>
        <v>#REF!</v>
      </c>
    </row>
    <row r="708" spans="8:31" ht="409.5" x14ac:dyDescent="0.25">
      <c r="H708" s="16"/>
      <c r="I708" s="16"/>
      <c r="J708" s="16"/>
      <c r="K708" s="17" t="s">
        <v>1210</v>
      </c>
      <c r="L708" s="17" t="s">
        <v>1479</v>
      </c>
      <c r="M708" s="17">
        <v>85100000</v>
      </c>
      <c r="N708" s="35" t="s">
        <v>1463</v>
      </c>
      <c r="O708" s="43">
        <v>45746</v>
      </c>
      <c r="P708" t="str">
        <f t="shared" si="65"/>
        <v>enero</v>
      </c>
      <c r="Q708" s="43">
        <v>46476</v>
      </c>
      <c r="R708" s="51">
        <f t="shared" si="75"/>
        <v>24.333333333333332</v>
      </c>
      <c r="S708" s="17" t="s">
        <v>21</v>
      </c>
      <c r="T708" s="17" t="s">
        <v>1478</v>
      </c>
      <c r="U708" s="18">
        <v>0</v>
      </c>
      <c r="V708" s="18">
        <v>0</v>
      </c>
      <c r="W708" s="18" t="s">
        <v>25</v>
      </c>
      <c r="X708" s="15" t="str">
        <f t="shared" si="66"/>
        <v>NO APLICA</v>
      </c>
      <c r="Y708" s="26" t="s">
        <v>1142</v>
      </c>
      <c r="Z708" s="26" t="s">
        <v>17</v>
      </c>
      <c r="AA708" s="26" t="s">
        <v>17</v>
      </c>
      <c r="AB708" s="27" t="s">
        <v>1128</v>
      </c>
      <c r="AC708" s="26" t="s">
        <v>17</v>
      </c>
      <c r="AD708" s="26" t="str">
        <f t="shared" si="89"/>
        <v>Pública clasificada</v>
      </c>
      <c r="AE708" s="26" t="str">
        <f t="shared" ref="AE708" si="98">CONCATENATE(I709,"-","Tipo de información"," ",AD708,"-",N708)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09" spans="8:31" ht="285" x14ac:dyDescent="0.25">
      <c r="H709" s="16"/>
      <c r="I709" s="16"/>
      <c r="J709" s="16"/>
      <c r="K709" s="17" t="s">
        <v>1211</v>
      </c>
      <c r="L709" s="17" t="s">
        <v>1479</v>
      </c>
      <c r="M709" s="17">
        <v>85100000</v>
      </c>
      <c r="N709" s="35" t="s">
        <v>1463</v>
      </c>
      <c r="O709" s="43">
        <v>45746</v>
      </c>
      <c r="P709" t="str">
        <f t="shared" si="65"/>
        <v>enero</v>
      </c>
      <c r="Q709" s="43">
        <v>46476</v>
      </c>
      <c r="R709" s="51">
        <f t="shared" si="75"/>
        <v>24.333333333333332</v>
      </c>
      <c r="S709" s="17" t="s">
        <v>21</v>
      </c>
      <c r="T709" s="17" t="s">
        <v>1478</v>
      </c>
      <c r="U709" s="18">
        <v>0</v>
      </c>
      <c r="V709" s="18">
        <v>0</v>
      </c>
      <c r="W709" s="18" t="s">
        <v>25</v>
      </c>
      <c r="X709" s="15" t="str">
        <f t="shared" si="66"/>
        <v>NO APLICA</v>
      </c>
      <c r="Y709" s="26" t="s">
        <v>1142</v>
      </c>
      <c r="Z709" s="26" t="s">
        <v>17</v>
      </c>
      <c r="AA709" s="26" t="s">
        <v>17</v>
      </c>
      <c r="AB709" s="27" t="s">
        <v>1128</v>
      </c>
      <c r="AC709" s="26" t="s">
        <v>17</v>
      </c>
      <c r="AD709" s="26" t="str">
        <f t="shared" si="89"/>
        <v>Pública clasificada</v>
      </c>
      <c r="AE709" s="26" t="e">
        <f>CONCATENATE(#REF!,"-","Tipo de información"," ",AD709,"-",N709)</f>
        <v>#REF!</v>
      </c>
    </row>
    <row r="710" spans="8:31" ht="409.5" x14ac:dyDescent="0.25">
      <c r="H710" s="16"/>
      <c r="I710" s="16"/>
      <c r="J710" s="16"/>
      <c r="K710" s="17" t="s">
        <v>1212</v>
      </c>
      <c r="L710" s="17" t="s">
        <v>1479</v>
      </c>
      <c r="M710" s="17">
        <v>85100000</v>
      </c>
      <c r="N710" s="35" t="s">
        <v>1463</v>
      </c>
      <c r="O710" s="43">
        <v>45746</v>
      </c>
      <c r="P710" t="str">
        <f t="shared" si="65"/>
        <v>enero</v>
      </c>
      <c r="Q710" s="43">
        <v>46476</v>
      </c>
      <c r="R710" s="51">
        <f t="shared" si="75"/>
        <v>24.333333333333332</v>
      </c>
      <c r="S710" s="17" t="s">
        <v>21</v>
      </c>
      <c r="T710" s="17" t="s">
        <v>1478</v>
      </c>
      <c r="U710" s="18">
        <v>0</v>
      </c>
      <c r="V710" s="18">
        <v>0</v>
      </c>
      <c r="W710" s="18" t="s">
        <v>25</v>
      </c>
      <c r="X710" s="15" t="str">
        <f t="shared" si="66"/>
        <v>NO APLICA</v>
      </c>
      <c r="Y710" s="26" t="s">
        <v>1142</v>
      </c>
      <c r="Z710" s="26" t="s">
        <v>17</v>
      </c>
      <c r="AA710" s="26" t="s">
        <v>17</v>
      </c>
      <c r="AB710" s="27" t="s">
        <v>1128</v>
      </c>
      <c r="AC710" s="26" t="s">
        <v>17</v>
      </c>
      <c r="AD710" s="26" t="str">
        <f t="shared" si="89"/>
        <v>Pública clasificada</v>
      </c>
      <c r="AE710" s="26" t="str">
        <f t="shared" ref="AE710" si="99">CONCATENATE(I711,"-","Tipo de información"," ",AD710,"-",N710)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11" spans="8:31" ht="285" x14ac:dyDescent="0.25">
      <c r="H711" s="16"/>
      <c r="I711" s="16"/>
      <c r="J711" s="16"/>
      <c r="K711" s="17" t="s">
        <v>1213</v>
      </c>
      <c r="L711" s="17" t="s">
        <v>1479</v>
      </c>
      <c r="M711" s="17">
        <v>85100000</v>
      </c>
      <c r="N711" s="35" t="s">
        <v>1463</v>
      </c>
      <c r="O711" s="43">
        <v>45746</v>
      </c>
      <c r="P711" t="str">
        <f t="shared" si="65"/>
        <v>enero</v>
      </c>
      <c r="Q711" s="43">
        <v>46476</v>
      </c>
      <c r="R711" s="51">
        <f t="shared" si="75"/>
        <v>24.333333333333332</v>
      </c>
      <c r="S711" s="17" t="s">
        <v>21</v>
      </c>
      <c r="T711" s="17" t="s">
        <v>1478</v>
      </c>
      <c r="U711" s="18">
        <v>0</v>
      </c>
      <c r="V711" s="18">
        <v>0</v>
      </c>
      <c r="W711" s="18" t="s">
        <v>25</v>
      </c>
      <c r="X711" s="15" t="str">
        <f t="shared" si="66"/>
        <v>NO APLICA</v>
      </c>
      <c r="Y711" s="26" t="s">
        <v>1142</v>
      </c>
      <c r="Z711" s="26" t="s">
        <v>17</v>
      </c>
      <c r="AA711" s="26" t="s">
        <v>17</v>
      </c>
      <c r="AB711" s="27" t="s">
        <v>1128</v>
      </c>
      <c r="AC711" s="26" t="s">
        <v>17</v>
      </c>
      <c r="AD711" s="26" t="str">
        <f t="shared" si="89"/>
        <v>Pública clasificada</v>
      </c>
      <c r="AE711" s="26" t="e">
        <f>CONCATENATE(#REF!,"-","Tipo de información"," ",AD711,"-",N711)</f>
        <v>#REF!</v>
      </c>
    </row>
    <row r="712" spans="8:31" ht="409.5" x14ac:dyDescent="0.25">
      <c r="H712" s="16"/>
      <c r="I712" s="16"/>
      <c r="J712" s="16"/>
      <c r="K712" s="17" t="s">
        <v>1214</v>
      </c>
      <c r="L712" s="17" t="s">
        <v>1479</v>
      </c>
      <c r="M712" s="17">
        <v>85100000</v>
      </c>
      <c r="N712" s="35" t="s">
        <v>1463</v>
      </c>
      <c r="O712" s="43">
        <v>45746</v>
      </c>
      <c r="P712" t="str">
        <f t="shared" si="65"/>
        <v>enero</v>
      </c>
      <c r="Q712" s="43">
        <v>46476</v>
      </c>
      <c r="R712" s="51">
        <f t="shared" si="75"/>
        <v>24.333333333333332</v>
      </c>
      <c r="S712" s="17" t="s">
        <v>21</v>
      </c>
      <c r="T712" s="17" t="s">
        <v>1478</v>
      </c>
      <c r="U712" s="18">
        <v>0</v>
      </c>
      <c r="V712" s="18">
        <v>0</v>
      </c>
      <c r="W712" s="18" t="s">
        <v>25</v>
      </c>
      <c r="X712" s="15" t="str">
        <f t="shared" si="66"/>
        <v>NO APLICA</v>
      </c>
      <c r="Y712" s="26" t="s">
        <v>1142</v>
      </c>
      <c r="Z712" s="26" t="s">
        <v>17</v>
      </c>
      <c r="AA712" s="26" t="s">
        <v>17</v>
      </c>
      <c r="AB712" s="27" t="s">
        <v>1128</v>
      </c>
      <c r="AC712" s="26" t="s">
        <v>17</v>
      </c>
      <c r="AD712" s="26" t="str">
        <f t="shared" si="89"/>
        <v>Pública clasificada</v>
      </c>
      <c r="AE712" s="26" t="str">
        <f t="shared" ref="AE712" si="100">CONCATENATE(I713,"-","Tipo de información"," ",AD712,"-",N712)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13" spans="8:31" ht="285" x14ac:dyDescent="0.25">
      <c r="H713" s="16"/>
      <c r="I713" s="16"/>
      <c r="J713" s="16"/>
      <c r="K713" s="17" t="s">
        <v>1215</v>
      </c>
      <c r="L713" s="17" t="s">
        <v>1479</v>
      </c>
      <c r="M713" s="17">
        <v>85100000</v>
      </c>
      <c r="N713" s="35" t="s">
        <v>1463</v>
      </c>
      <c r="O713" s="43">
        <v>45746</v>
      </c>
      <c r="P713" t="str">
        <f t="shared" ref="P713:P776" si="101">TEXT(MONTH(O713),"mmmm")</f>
        <v>enero</v>
      </c>
      <c r="Q713" s="43">
        <v>46476</v>
      </c>
      <c r="R713" s="51">
        <f t="shared" si="75"/>
        <v>24.333333333333332</v>
      </c>
      <c r="S713" s="17" t="s">
        <v>21</v>
      </c>
      <c r="T713" s="17" t="s">
        <v>1478</v>
      </c>
      <c r="U713" s="18">
        <v>0</v>
      </c>
      <c r="V713" s="18">
        <v>0</v>
      </c>
      <c r="W713" s="18" t="s">
        <v>25</v>
      </c>
      <c r="X713" s="15" t="str">
        <f t="shared" ref="X713:X776" si="102">IF(W713="SI","APROBADAS","NO APLICA")</f>
        <v>NO APLICA</v>
      </c>
      <c r="Y713" s="26" t="s">
        <v>1142</v>
      </c>
      <c r="Z713" s="26" t="s">
        <v>17</v>
      </c>
      <c r="AA713" s="26" t="s">
        <v>17</v>
      </c>
      <c r="AB713" s="27" t="s">
        <v>1128</v>
      </c>
      <c r="AC713" s="26" t="s">
        <v>17</v>
      </c>
      <c r="AD713" s="26" t="str">
        <f t="shared" si="89"/>
        <v>Pública clasificada</v>
      </c>
      <c r="AE713" s="26" t="e">
        <f>CONCATENATE(#REF!,"-","Tipo de información"," ",AD713,"-",N713)</f>
        <v>#REF!</v>
      </c>
    </row>
    <row r="714" spans="8:31" ht="409.5" x14ac:dyDescent="0.25">
      <c r="H714" s="16"/>
      <c r="I714" s="16"/>
      <c r="J714" s="16"/>
      <c r="K714" s="17" t="s">
        <v>1216</v>
      </c>
      <c r="L714" s="17" t="s">
        <v>1479</v>
      </c>
      <c r="M714" s="17">
        <v>85100000</v>
      </c>
      <c r="N714" s="35" t="s">
        <v>1463</v>
      </c>
      <c r="O714" s="43">
        <v>45746</v>
      </c>
      <c r="P714" t="str">
        <f t="shared" si="101"/>
        <v>enero</v>
      </c>
      <c r="Q714" s="43">
        <v>46476</v>
      </c>
      <c r="R714" s="51">
        <f t="shared" si="75"/>
        <v>24.333333333333332</v>
      </c>
      <c r="S714" s="17" t="s">
        <v>21</v>
      </c>
      <c r="T714" s="17" t="s">
        <v>1478</v>
      </c>
      <c r="U714" s="18">
        <v>0</v>
      </c>
      <c r="V714" s="18">
        <v>0</v>
      </c>
      <c r="W714" s="18" t="s">
        <v>25</v>
      </c>
      <c r="X714" s="15" t="str">
        <f t="shared" si="102"/>
        <v>NO APLICA</v>
      </c>
      <c r="Y714" s="26" t="s">
        <v>1142</v>
      </c>
      <c r="Z714" s="26" t="s">
        <v>17</v>
      </c>
      <c r="AA714" s="26" t="s">
        <v>17</v>
      </c>
      <c r="AB714" s="27" t="s">
        <v>1128</v>
      </c>
      <c r="AC714" s="26" t="s">
        <v>17</v>
      </c>
      <c r="AD714" s="26" t="str">
        <f t="shared" si="89"/>
        <v>Pública clasificada</v>
      </c>
      <c r="AE714" s="26" t="str">
        <f t="shared" ref="AE714" si="103">CONCATENATE(I715,"-","Tipo de información"," ",AD714,"-",N714)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15" spans="8:31" ht="285" x14ac:dyDescent="0.25">
      <c r="H715" s="16"/>
      <c r="I715" s="16"/>
      <c r="J715" s="16"/>
      <c r="K715" s="17" t="s">
        <v>1217</v>
      </c>
      <c r="L715" s="17" t="s">
        <v>1479</v>
      </c>
      <c r="M715" s="17">
        <v>85100000</v>
      </c>
      <c r="N715" s="35" t="s">
        <v>1463</v>
      </c>
      <c r="O715" s="43">
        <v>45746</v>
      </c>
      <c r="P715" t="str">
        <f t="shared" si="101"/>
        <v>enero</v>
      </c>
      <c r="Q715" s="43">
        <v>46476</v>
      </c>
      <c r="R715" s="51">
        <f t="shared" si="75"/>
        <v>24.333333333333332</v>
      </c>
      <c r="S715" s="17" t="s">
        <v>21</v>
      </c>
      <c r="T715" s="17" t="s">
        <v>1478</v>
      </c>
      <c r="U715" s="18">
        <v>0</v>
      </c>
      <c r="V715" s="18">
        <v>0</v>
      </c>
      <c r="W715" s="18" t="s">
        <v>25</v>
      </c>
      <c r="X715" s="15" t="str">
        <f t="shared" si="102"/>
        <v>NO APLICA</v>
      </c>
      <c r="Y715" s="26" t="s">
        <v>1142</v>
      </c>
      <c r="Z715" s="26" t="s">
        <v>17</v>
      </c>
      <c r="AA715" s="26" t="s">
        <v>17</v>
      </c>
      <c r="AB715" s="27" t="s">
        <v>1128</v>
      </c>
      <c r="AC715" s="26" t="s">
        <v>17</v>
      </c>
      <c r="AD715" s="26" t="str">
        <f t="shared" si="89"/>
        <v>Pública clasificada</v>
      </c>
      <c r="AE715" s="26" t="e">
        <f>CONCATENATE(#REF!,"-","Tipo de información"," ",AD715,"-",N715)</f>
        <v>#REF!</v>
      </c>
    </row>
    <row r="716" spans="8:31" ht="409.5" x14ac:dyDescent="0.25">
      <c r="H716" s="16"/>
      <c r="I716" s="16"/>
      <c r="J716" s="16"/>
      <c r="K716" s="17" t="s">
        <v>1218</v>
      </c>
      <c r="L716" s="17" t="s">
        <v>1479</v>
      </c>
      <c r="M716" s="17">
        <v>85100000</v>
      </c>
      <c r="N716" s="35" t="s">
        <v>1463</v>
      </c>
      <c r="O716" s="43">
        <v>45746</v>
      </c>
      <c r="P716" t="str">
        <f t="shared" si="101"/>
        <v>enero</v>
      </c>
      <c r="Q716" s="43">
        <v>46476</v>
      </c>
      <c r="R716" s="51">
        <f t="shared" si="75"/>
        <v>24.333333333333332</v>
      </c>
      <c r="S716" s="17" t="s">
        <v>21</v>
      </c>
      <c r="T716" s="17" t="s">
        <v>1478</v>
      </c>
      <c r="U716" s="18">
        <v>0</v>
      </c>
      <c r="V716" s="18">
        <v>0</v>
      </c>
      <c r="W716" s="18" t="s">
        <v>25</v>
      </c>
      <c r="X716" s="15" t="str">
        <f t="shared" si="102"/>
        <v>NO APLICA</v>
      </c>
      <c r="Y716" s="26" t="s">
        <v>1142</v>
      </c>
      <c r="Z716" s="26" t="s">
        <v>17</v>
      </c>
      <c r="AA716" s="26" t="s">
        <v>17</v>
      </c>
      <c r="AB716" s="27" t="s">
        <v>1128</v>
      </c>
      <c r="AC716" s="26" t="s">
        <v>17</v>
      </c>
      <c r="AD716" s="26" t="str">
        <f t="shared" si="89"/>
        <v>Pública clasificada</v>
      </c>
      <c r="AE716" s="26" t="str">
        <f t="shared" ref="AE716" si="104">CONCATENATE(I717,"-","Tipo de información"," ",AD716,"-",N716)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17" spans="8:31" ht="285" x14ac:dyDescent="0.25">
      <c r="H717" s="16"/>
      <c r="I717" s="16"/>
      <c r="J717" s="16"/>
      <c r="K717" s="17" t="s">
        <v>1219</v>
      </c>
      <c r="L717" s="17" t="s">
        <v>1479</v>
      </c>
      <c r="M717" s="17">
        <v>85100000</v>
      </c>
      <c r="N717" s="35" t="s">
        <v>1463</v>
      </c>
      <c r="O717" s="43">
        <v>45746</v>
      </c>
      <c r="P717" t="str">
        <f t="shared" si="101"/>
        <v>enero</v>
      </c>
      <c r="Q717" s="43">
        <v>46842</v>
      </c>
      <c r="R717" s="51">
        <f t="shared" si="75"/>
        <v>36.533333333333331</v>
      </c>
      <c r="S717" s="17" t="s">
        <v>21</v>
      </c>
      <c r="T717" s="17" t="s">
        <v>1478</v>
      </c>
      <c r="U717" s="18">
        <v>0</v>
      </c>
      <c r="V717" s="18">
        <v>0</v>
      </c>
      <c r="W717" s="18" t="s">
        <v>25</v>
      </c>
      <c r="X717" s="15" t="str">
        <f t="shared" si="102"/>
        <v>NO APLICA</v>
      </c>
      <c r="Y717" s="26" t="s">
        <v>1142</v>
      </c>
      <c r="Z717" s="26" t="s">
        <v>17</v>
      </c>
      <c r="AA717" s="26" t="s">
        <v>17</v>
      </c>
      <c r="AB717" s="27" t="s">
        <v>1128</v>
      </c>
      <c r="AC717" s="26" t="s">
        <v>17</v>
      </c>
      <c r="AD717" s="26" t="str">
        <f t="shared" si="89"/>
        <v>Pública clasificada</v>
      </c>
      <c r="AE717" s="26" t="e">
        <f>CONCATENATE(#REF!,"-","Tipo de información"," ",AD717,"-",N717)</f>
        <v>#REF!</v>
      </c>
    </row>
    <row r="718" spans="8:31" ht="409.5" x14ac:dyDescent="0.25">
      <c r="H718" s="16"/>
      <c r="I718" s="16"/>
      <c r="J718" s="16"/>
      <c r="K718" s="17" t="s">
        <v>1220</v>
      </c>
      <c r="L718" s="17" t="s">
        <v>1479</v>
      </c>
      <c r="M718" s="17">
        <v>85100000</v>
      </c>
      <c r="N718" s="35" t="s">
        <v>1463</v>
      </c>
      <c r="O718" s="43">
        <v>45746</v>
      </c>
      <c r="P718" t="str">
        <f t="shared" si="101"/>
        <v>enero</v>
      </c>
      <c r="Q718" s="43">
        <v>46476</v>
      </c>
      <c r="R718" s="51">
        <f t="shared" si="75"/>
        <v>24.333333333333332</v>
      </c>
      <c r="S718" s="17" t="s">
        <v>21</v>
      </c>
      <c r="T718" s="17" t="s">
        <v>1478</v>
      </c>
      <c r="U718" s="18">
        <v>0</v>
      </c>
      <c r="V718" s="18">
        <v>0</v>
      </c>
      <c r="W718" s="18" t="s">
        <v>25</v>
      </c>
      <c r="X718" s="15" t="str">
        <f t="shared" si="102"/>
        <v>NO APLICA</v>
      </c>
      <c r="Y718" s="26" t="s">
        <v>1142</v>
      </c>
      <c r="Z718" s="26" t="s">
        <v>17</v>
      </c>
      <c r="AA718" s="26" t="s">
        <v>17</v>
      </c>
      <c r="AB718" s="27" t="s">
        <v>1128</v>
      </c>
      <c r="AC718" s="26" t="s">
        <v>17</v>
      </c>
      <c r="AD718" s="26" t="str">
        <f t="shared" si="89"/>
        <v>Pública clasificada</v>
      </c>
      <c r="AE718" s="26" t="str">
        <f t="shared" ref="AE718" si="105">CONCATENATE(I719,"-","Tipo de información"," ",AD718,"-",N718)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19" spans="8:31" ht="285" x14ac:dyDescent="0.25">
      <c r="H719" s="16"/>
      <c r="I719" s="16"/>
      <c r="J719" s="16"/>
      <c r="K719" s="17" t="s">
        <v>1221</v>
      </c>
      <c r="L719" s="17" t="s">
        <v>1479</v>
      </c>
      <c r="M719" s="17">
        <v>85100000</v>
      </c>
      <c r="N719" s="35" t="s">
        <v>1463</v>
      </c>
      <c r="O719" s="43">
        <v>45746</v>
      </c>
      <c r="P719" t="str">
        <f t="shared" si="101"/>
        <v>enero</v>
      </c>
      <c r="Q719" s="43">
        <v>46476</v>
      </c>
      <c r="R719" s="51">
        <f t="shared" si="75"/>
        <v>24.333333333333332</v>
      </c>
      <c r="S719" s="17" t="s">
        <v>21</v>
      </c>
      <c r="T719" s="17" t="s">
        <v>1478</v>
      </c>
      <c r="U719" s="18">
        <v>0</v>
      </c>
      <c r="V719" s="18">
        <v>0</v>
      </c>
      <c r="W719" s="18" t="s">
        <v>25</v>
      </c>
      <c r="X719" s="15" t="str">
        <f t="shared" si="102"/>
        <v>NO APLICA</v>
      </c>
      <c r="Y719" s="26" t="s">
        <v>1142</v>
      </c>
      <c r="Z719" s="26" t="s">
        <v>17</v>
      </c>
      <c r="AA719" s="26" t="s">
        <v>17</v>
      </c>
      <c r="AB719" s="27" t="s">
        <v>1128</v>
      </c>
      <c r="AC719" s="26" t="s">
        <v>17</v>
      </c>
      <c r="AD719" s="26" t="str">
        <f t="shared" si="89"/>
        <v>Pública clasificada</v>
      </c>
      <c r="AE719" s="26" t="e">
        <f>CONCATENATE(#REF!,"-","Tipo de información"," ",AD719,"-",N719)</f>
        <v>#REF!</v>
      </c>
    </row>
    <row r="720" spans="8:31" ht="409.5" x14ac:dyDescent="0.25">
      <c r="H720" s="16"/>
      <c r="I720" s="16"/>
      <c r="J720" s="16"/>
      <c r="K720" s="17" t="s">
        <v>1222</v>
      </c>
      <c r="L720" s="17" t="s">
        <v>1479</v>
      </c>
      <c r="M720" s="17">
        <v>85100000</v>
      </c>
      <c r="N720" s="35" t="s">
        <v>1463</v>
      </c>
      <c r="O720" s="43">
        <v>45746</v>
      </c>
      <c r="P720" t="str">
        <f t="shared" si="101"/>
        <v>enero</v>
      </c>
      <c r="Q720" s="43">
        <v>46476</v>
      </c>
      <c r="R720" s="51">
        <f t="shared" si="75"/>
        <v>24.333333333333332</v>
      </c>
      <c r="S720" s="17" t="s">
        <v>21</v>
      </c>
      <c r="T720" s="17" t="s">
        <v>1478</v>
      </c>
      <c r="U720" s="18">
        <v>0</v>
      </c>
      <c r="V720" s="18">
        <v>0</v>
      </c>
      <c r="W720" s="18" t="s">
        <v>25</v>
      </c>
      <c r="X720" s="15" t="str">
        <f t="shared" si="102"/>
        <v>NO APLICA</v>
      </c>
      <c r="Y720" s="26" t="s">
        <v>1142</v>
      </c>
      <c r="Z720" s="26" t="s">
        <v>17</v>
      </c>
      <c r="AA720" s="26" t="s">
        <v>17</v>
      </c>
      <c r="AB720" s="27" t="s">
        <v>1128</v>
      </c>
      <c r="AC720" s="26" t="s">
        <v>17</v>
      </c>
      <c r="AD720" s="26" t="str">
        <f t="shared" si="89"/>
        <v>Pública clasificada</v>
      </c>
      <c r="AE720" s="26" t="str">
        <f t="shared" ref="AE720" si="106">CONCATENATE(I721,"-","Tipo de información"," ",AD720,"-",N720)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21" spans="8:31" ht="285" x14ac:dyDescent="0.25">
      <c r="H721" s="16"/>
      <c r="I721" s="16"/>
      <c r="J721" s="16"/>
      <c r="K721" s="17" t="s">
        <v>1223</v>
      </c>
      <c r="L721" s="17" t="s">
        <v>1479</v>
      </c>
      <c r="M721" s="17">
        <v>85100000</v>
      </c>
      <c r="N721" s="35" t="s">
        <v>1463</v>
      </c>
      <c r="O721" s="43">
        <v>45746</v>
      </c>
      <c r="P721" t="str">
        <f t="shared" si="101"/>
        <v>enero</v>
      </c>
      <c r="Q721" s="43">
        <v>46476</v>
      </c>
      <c r="R721" s="51">
        <f t="shared" si="75"/>
        <v>24.333333333333332</v>
      </c>
      <c r="S721" s="17" t="s">
        <v>21</v>
      </c>
      <c r="T721" s="17" t="s">
        <v>1478</v>
      </c>
      <c r="U721" s="18">
        <v>0</v>
      </c>
      <c r="V721" s="18">
        <v>0</v>
      </c>
      <c r="W721" s="18" t="s">
        <v>25</v>
      </c>
      <c r="X721" s="15" t="str">
        <f t="shared" si="102"/>
        <v>NO APLICA</v>
      </c>
      <c r="Y721" s="26" t="s">
        <v>1142</v>
      </c>
      <c r="Z721" s="26" t="s">
        <v>17</v>
      </c>
      <c r="AA721" s="26" t="s">
        <v>17</v>
      </c>
      <c r="AB721" s="27" t="s">
        <v>1128</v>
      </c>
      <c r="AC721" s="26" t="s">
        <v>17</v>
      </c>
      <c r="AD721" s="26" t="str">
        <f t="shared" si="89"/>
        <v>Pública clasificada</v>
      </c>
      <c r="AE721" s="26" t="e">
        <f>CONCATENATE(#REF!,"-","Tipo de información"," ",AD721,"-",N721)</f>
        <v>#REF!</v>
      </c>
    </row>
    <row r="722" spans="8:31" ht="409.5" x14ac:dyDescent="0.25">
      <c r="H722" s="16"/>
      <c r="I722" s="16"/>
      <c r="J722" s="16"/>
      <c r="K722" s="17" t="s">
        <v>1224</v>
      </c>
      <c r="L722" s="17" t="s">
        <v>1479</v>
      </c>
      <c r="M722" s="17">
        <v>85100000</v>
      </c>
      <c r="N722" s="35" t="s">
        <v>1463</v>
      </c>
      <c r="O722" s="43">
        <v>45746</v>
      </c>
      <c r="P722" t="str">
        <f t="shared" si="101"/>
        <v>enero</v>
      </c>
      <c r="Q722" s="43">
        <v>46476</v>
      </c>
      <c r="R722" s="51">
        <f t="shared" si="75"/>
        <v>24.333333333333332</v>
      </c>
      <c r="S722" s="17" t="s">
        <v>21</v>
      </c>
      <c r="T722" s="17" t="s">
        <v>1478</v>
      </c>
      <c r="U722" s="18">
        <v>0</v>
      </c>
      <c r="V722" s="18">
        <v>0</v>
      </c>
      <c r="W722" s="18" t="s">
        <v>25</v>
      </c>
      <c r="X722" s="15" t="str">
        <f t="shared" si="102"/>
        <v>NO APLICA</v>
      </c>
      <c r="Y722" s="26" t="s">
        <v>1142</v>
      </c>
      <c r="Z722" s="26" t="s">
        <v>17</v>
      </c>
      <c r="AA722" s="26" t="s">
        <v>17</v>
      </c>
      <c r="AB722" s="27" t="s">
        <v>1128</v>
      </c>
      <c r="AC722" s="26" t="s">
        <v>17</v>
      </c>
      <c r="AD722" s="26" t="str">
        <f t="shared" si="89"/>
        <v>Pública clasificada</v>
      </c>
      <c r="AE722" s="26" t="str">
        <f t="shared" ref="AE722" si="107">CONCATENATE(I723,"-","Tipo de información"," ",AD722,"-",N722)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23" spans="8:31" ht="105" x14ac:dyDescent="0.25">
      <c r="H723" s="16"/>
      <c r="I723" s="16"/>
      <c r="J723" s="16"/>
      <c r="K723" s="17" t="s">
        <v>1225</v>
      </c>
      <c r="L723" s="17" t="s">
        <v>1479</v>
      </c>
      <c r="M723" s="17">
        <v>85100000</v>
      </c>
      <c r="N723" s="35" t="s">
        <v>1467</v>
      </c>
      <c r="O723" s="43">
        <v>45717</v>
      </c>
      <c r="P723" t="str">
        <f t="shared" si="101"/>
        <v>enero</v>
      </c>
      <c r="Q723" s="43">
        <v>46447</v>
      </c>
      <c r="R723" s="51">
        <f t="shared" si="75"/>
        <v>24.333333333333332</v>
      </c>
      <c r="S723" s="17" t="s">
        <v>21</v>
      </c>
      <c r="T723" s="17" t="s">
        <v>1478</v>
      </c>
      <c r="U723" s="18">
        <v>0</v>
      </c>
      <c r="V723" s="18">
        <v>0</v>
      </c>
      <c r="W723" s="18" t="s">
        <v>25</v>
      </c>
      <c r="X723" s="15" t="str">
        <f t="shared" si="102"/>
        <v>NO APLICA</v>
      </c>
      <c r="Y723" s="26" t="s">
        <v>1142</v>
      </c>
      <c r="Z723" s="26" t="s">
        <v>17</v>
      </c>
      <c r="AA723" s="26" t="s">
        <v>17</v>
      </c>
      <c r="AB723" s="27" t="s">
        <v>1128</v>
      </c>
      <c r="AC723" s="26" t="s">
        <v>17</v>
      </c>
      <c r="AD723" s="26" t="str">
        <f t="shared" si="89"/>
        <v>Pública clasificada</v>
      </c>
      <c r="AE723" s="26" t="e">
        <f>CONCATENATE(#REF!,"-","Tipo de información"," ",AD723,"-",N723)</f>
        <v>#REF!</v>
      </c>
    </row>
    <row r="724" spans="8:31" ht="409.5" x14ac:dyDescent="0.25">
      <c r="H724" s="16"/>
      <c r="I724" s="16"/>
      <c r="J724" s="16"/>
      <c r="K724" s="17" t="s">
        <v>1226</v>
      </c>
      <c r="L724" s="17" t="s">
        <v>1479</v>
      </c>
      <c r="M724" s="17">
        <v>85100000</v>
      </c>
      <c r="N724" s="35" t="s">
        <v>1463</v>
      </c>
      <c r="O724" s="43">
        <v>45748</v>
      </c>
      <c r="P724" t="str">
        <f t="shared" si="101"/>
        <v>enero</v>
      </c>
      <c r="Q724" s="43">
        <v>46478</v>
      </c>
      <c r="R724" s="51">
        <f t="shared" si="75"/>
        <v>24.333333333333332</v>
      </c>
      <c r="S724" s="17" t="s">
        <v>21</v>
      </c>
      <c r="T724" s="17" t="s">
        <v>1478</v>
      </c>
      <c r="U724" s="18">
        <v>0</v>
      </c>
      <c r="V724" s="18">
        <v>0</v>
      </c>
      <c r="W724" s="18" t="s">
        <v>25</v>
      </c>
      <c r="X724" s="15" t="str">
        <f t="shared" si="102"/>
        <v>NO APLICA</v>
      </c>
      <c r="Y724" s="26" t="s">
        <v>1142</v>
      </c>
      <c r="Z724" s="26" t="s">
        <v>17</v>
      </c>
      <c r="AA724" s="26" t="s">
        <v>17</v>
      </c>
      <c r="AB724" s="27" t="s">
        <v>1128</v>
      </c>
      <c r="AC724" s="26" t="s">
        <v>17</v>
      </c>
      <c r="AD724" s="26" t="str">
        <f t="shared" si="89"/>
        <v>Pública clasificada</v>
      </c>
      <c r="AE724" s="26" t="str">
        <f t="shared" ref="AE724" si="108">CONCATENATE(I725,"-","Tipo de información"," ",AD724,"-",N724)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25" spans="8:31" ht="285" x14ac:dyDescent="0.25">
      <c r="H725" s="16"/>
      <c r="I725" s="16"/>
      <c r="J725" s="16"/>
      <c r="K725" s="17" t="s">
        <v>1227</v>
      </c>
      <c r="L725" s="17" t="s">
        <v>1479</v>
      </c>
      <c r="M725" s="17">
        <v>85100000</v>
      </c>
      <c r="N725" s="35" t="s">
        <v>1463</v>
      </c>
      <c r="O725" s="43">
        <v>45754</v>
      </c>
      <c r="P725" t="str">
        <f t="shared" si="101"/>
        <v>enero</v>
      </c>
      <c r="Q725" s="43">
        <v>46484</v>
      </c>
      <c r="R725" s="51">
        <f t="shared" si="75"/>
        <v>24.333333333333332</v>
      </c>
      <c r="S725" s="17" t="s">
        <v>21</v>
      </c>
      <c r="T725" s="17" t="s">
        <v>1478</v>
      </c>
      <c r="U725" s="18">
        <v>0</v>
      </c>
      <c r="V725" s="18">
        <v>0</v>
      </c>
      <c r="W725" s="18" t="s">
        <v>25</v>
      </c>
      <c r="X725" s="15" t="str">
        <f t="shared" si="102"/>
        <v>NO APLICA</v>
      </c>
      <c r="Y725" s="26" t="s">
        <v>1142</v>
      </c>
      <c r="Z725" s="26" t="s">
        <v>17</v>
      </c>
      <c r="AA725" s="26" t="s">
        <v>17</v>
      </c>
      <c r="AB725" s="27" t="s">
        <v>1128</v>
      </c>
      <c r="AC725" s="26" t="s">
        <v>17</v>
      </c>
      <c r="AD725" s="26" t="str">
        <f t="shared" si="89"/>
        <v>Pública clasificada</v>
      </c>
      <c r="AE725" s="26" t="e">
        <f>CONCATENATE(#REF!,"-","Tipo de información"," ",AD725,"-",N725)</f>
        <v>#REF!</v>
      </c>
    </row>
    <row r="726" spans="8:31" ht="409.5" x14ac:dyDescent="0.25">
      <c r="H726" s="16"/>
      <c r="I726" s="16"/>
      <c r="J726" s="16"/>
      <c r="K726" s="17" t="s">
        <v>1228</v>
      </c>
      <c r="L726" s="17" t="s">
        <v>1479</v>
      </c>
      <c r="M726" s="17">
        <v>85100000</v>
      </c>
      <c r="N726" s="35" t="s">
        <v>1463</v>
      </c>
      <c r="O726" s="43">
        <v>45755</v>
      </c>
      <c r="P726" t="str">
        <f t="shared" si="101"/>
        <v>enero</v>
      </c>
      <c r="Q726" s="43">
        <v>46485</v>
      </c>
      <c r="R726" s="51">
        <f t="shared" si="75"/>
        <v>24.333333333333332</v>
      </c>
      <c r="S726" s="17" t="s">
        <v>21</v>
      </c>
      <c r="T726" s="17" t="s">
        <v>1478</v>
      </c>
      <c r="U726" s="18">
        <v>0</v>
      </c>
      <c r="V726" s="18">
        <v>0</v>
      </c>
      <c r="W726" s="18" t="s">
        <v>25</v>
      </c>
      <c r="X726" s="15" t="str">
        <f t="shared" si="102"/>
        <v>NO APLICA</v>
      </c>
      <c r="Y726" s="26" t="s">
        <v>1142</v>
      </c>
      <c r="Z726" s="26" t="s">
        <v>17</v>
      </c>
      <c r="AA726" s="26" t="s">
        <v>17</v>
      </c>
      <c r="AB726" s="27" t="s">
        <v>1128</v>
      </c>
      <c r="AC726" s="26" t="s">
        <v>17</v>
      </c>
      <c r="AD726" s="26" t="str">
        <f t="shared" si="89"/>
        <v>Pública clasificada</v>
      </c>
      <c r="AE726" s="26" t="str">
        <f t="shared" ref="AE726" si="109">CONCATENATE(I727,"-","Tipo de información"," ",AD726,"-",N726)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27" spans="8:31" ht="285" x14ac:dyDescent="0.25">
      <c r="H727" s="16"/>
      <c r="I727" s="16"/>
      <c r="J727" s="16"/>
      <c r="K727" s="17" t="s">
        <v>1229</v>
      </c>
      <c r="L727" s="17" t="s">
        <v>1479</v>
      </c>
      <c r="M727" s="17">
        <v>85100000</v>
      </c>
      <c r="N727" s="35" t="s">
        <v>1463</v>
      </c>
      <c r="O727" s="43">
        <v>45757</v>
      </c>
      <c r="P727" t="str">
        <f t="shared" si="101"/>
        <v>enero</v>
      </c>
      <c r="Q727" s="43">
        <v>46487</v>
      </c>
      <c r="R727" s="51">
        <f t="shared" si="75"/>
        <v>24.333333333333332</v>
      </c>
      <c r="S727" s="17" t="s">
        <v>21</v>
      </c>
      <c r="T727" s="17" t="s">
        <v>1478</v>
      </c>
      <c r="U727" s="18">
        <v>0</v>
      </c>
      <c r="V727" s="18">
        <v>0</v>
      </c>
      <c r="W727" s="18" t="s">
        <v>25</v>
      </c>
      <c r="X727" s="15" t="str">
        <f t="shared" si="102"/>
        <v>NO APLICA</v>
      </c>
      <c r="Y727" s="26" t="s">
        <v>1142</v>
      </c>
      <c r="Z727" s="26" t="s">
        <v>17</v>
      </c>
      <c r="AA727" s="26" t="s">
        <v>17</v>
      </c>
      <c r="AB727" s="27" t="s">
        <v>1128</v>
      </c>
      <c r="AC727" s="26" t="s">
        <v>17</v>
      </c>
      <c r="AD727" s="26" t="str">
        <f t="shared" si="89"/>
        <v>Pública clasificada</v>
      </c>
      <c r="AE727" s="26" t="e">
        <f>CONCATENATE(#REF!,"-","Tipo de información"," ",AD727,"-",N727)</f>
        <v>#REF!</v>
      </c>
    </row>
    <row r="728" spans="8:31" ht="409.5" x14ac:dyDescent="0.25">
      <c r="H728" s="16"/>
      <c r="I728" s="16"/>
      <c r="J728" s="16"/>
      <c r="K728" s="17" t="s">
        <v>1230</v>
      </c>
      <c r="L728" s="17" t="s">
        <v>1479</v>
      </c>
      <c r="M728" s="17">
        <v>85100000</v>
      </c>
      <c r="N728" s="35" t="s">
        <v>1463</v>
      </c>
      <c r="O728" s="43">
        <v>45760</v>
      </c>
      <c r="P728" t="str">
        <f t="shared" si="101"/>
        <v>enero</v>
      </c>
      <c r="Q728" s="43">
        <v>46490</v>
      </c>
      <c r="R728" s="51">
        <f t="shared" si="75"/>
        <v>24.333333333333332</v>
      </c>
      <c r="S728" s="17" t="s">
        <v>21</v>
      </c>
      <c r="T728" s="17" t="s">
        <v>1478</v>
      </c>
      <c r="U728" s="18">
        <v>0</v>
      </c>
      <c r="V728" s="18">
        <v>0</v>
      </c>
      <c r="W728" s="18" t="s">
        <v>25</v>
      </c>
      <c r="X728" s="15" t="str">
        <f t="shared" si="102"/>
        <v>NO APLICA</v>
      </c>
      <c r="Y728" s="26" t="s">
        <v>1142</v>
      </c>
      <c r="Z728" s="26" t="s">
        <v>17</v>
      </c>
      <c r="AA728" s="26" t="s">
        <v>17</v>
      </c>
      <c r="AB728" s="27" t="s">
        <v>1128</v>
      </c>
      <c r="AC728" s="26" t="s">
        <v>17</v>
      </c>
      <c r="AD728" s="26" t="str">
        <f t="shared" si="89"/>
        <v>Pública clasificada</v>
      </c>
      <c r="AE728" s="26" t="str">
        <f t="shared" ref="AE728" si="110">CONCATENATE(I729,"-","Tipo de información"," ",AD728,"-",N728)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29" spans="8:31" ht="285" x14ac:dyDescent="0.25">
      <c r="H729" s="16"/>
      <c r="I729" s="16"/>
      <c r="J729" s="16"/>
      <c r="K729" s="17" t="s">
        <v>1231</v>
      </c>
      <c r="L729" s="17" t="s">
        <v>1479</v>
      </c>
      <c r="M729" s="17">
        <v>85100000</v>
      </c>
      <c r="N729" s="35" t="s">
        <v>1463</v>
      </c>
      <c r="O729" s="43">
        <v>45762</v>
      </c>
      <c r="P729" t="str">
        <f t="shared" si="101"/>
        <v>enero</v>
      </c>
      <c r="Q729" s="43">
        <v>46492</v>
      </c>
      <c r="R729" s="51">
        <f t="shared" si="75"/>
        <v>24.333333333333332</v>
      </c>
      <c r="S729" s="17" t="s">
        <v>21</v>
      </c>
      <c r="T729" s="17" t="s">
        <v>1478</v>
      </c>
      <c r="U729" s="18">
        <v>0</v>
      </c>
      <c r="V729" s="18">
        <v>0</v>
      </c>
      <c r="W729" s="18" t="s">
        <v>25</v>
      </c>
      <c r="X729" s="15" t="str">
        <f t="shared" si="102"/>
        <v>NO APLICA</v>
      </c>
      <c r="Y729" s="26" t="s">
        <v>1142</v>
      </c>
      <c r="Z729" s="26" t="s">
        <v>17</v>
      </c>
      <c r="AA729" s="26" t="s">
        <v>17</v>
      </c>
      <c r="AB729" s="27" t="s">
        <v>1128</v>
      </c>
      <c r="AC729" s="26" t="s">
        <v>17</v>
      </c>
      <c r="AD729" s="26" t="str">
        <f t="shared" si="89"/>
        <v>Pública clasificada</v>
      </c>
      <c r="AE729" s="26" t="e">
        <f>CONCATENATE(#REF!,"-","Tipo de información"," ",AD729,"-",N729)</f>
        <v>#REF!</v>
      </c>
    </row>
    <row r="730" spans="8:31" ht="409.5" x14ac:dyDescent="0.25">
      <c r="H730" s="16"/>
      <c r="I730" s="16"/>
      <c r="J730" s="16"/>
      <c r="K730" s="17" t="s">
        <v>1232</v>
      </c>
      <c r="L730" s="17" t="s">
        <v>1479</v>
      </c>
      <c r="M730" s="17">
        <v>85100000</v>
      </c>
      <c r="N730" s="35" t="s">
        <v>1463</v>
      </c>
      <c r="O730" s="43">
        <v>45762</v>
      </c>
      <c r="P730" t="str">
        <f t="shared" si="101"/>
        <v>enero</v>
      </c>
      <c r="Q730" s="43">
        <v>46492</v>
      </c>
      <c r="R730" s="51">
        <f t="shared" ref="R730:R793" si="111">(Q730-O730)/30</f>
        <v>24.333333333333332</v>
      </c>
      <c r="S730" s="17" t="s">
        <v>21</v>
      </c>
      <c r="T730" s="17" t="s">
        <v>1478</v>
      </c>
      <c r="U730" s="18">
        <v>0</v>
      </c>
      <c r="V730" s="18">
        <v>0</v>
      </c>
      <c r="W730" s="18" t="s">
        <v>25</v>
      </c>
      <c r="X730" s="15" t="str">
        <f t="shared" si="102"/>
        <v>NO APLICA</v>
      </c>
      <c r="Y730" s="26" t="s">
        <v>1142</v>
      </c>
      <c r="Z730" s="26" t="s">
        <v>17</v>
      </c>
      <c r="AA730" s="26" t="s">
        <v>17</v>
      </c>
      <c r="AB730" s="27" t="s">
        <v>1128</v>
      </c>
      <c r="AC730" s="26" t="s">
        <v>17</v>
      </c>
      <c r="AD730" s="26" t="str">
        <f t="shared" si="89"/>
        <v>Pública clasificada</v>
      </c>
      <c r="AE730" s="26" t="str">
        <f t="shared" ref="AE730" si="112">CONCATENATE(I731,"-","Tipo de información"," ",AD730,"-",N730)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31" spans="8:31" ht="285" x14ac:dyDescent="0.25">
      <c r="H731" s="16"/>
      <c r="I731" s="16"/>
      <c r="J731" s="16"/>
      <c r="K731" s="17" t="s">
        <v>1233</v>
      </c>
      <c r="L731" s="17" t="s">
        <v>1479</v>
      </c>
      <c r="M731" s="17">
        <v>85100000</v>
      </c>
      <c r="N731" s="35" t="s">
        <v>1463</v>
      </c>
      <c r="O731" s="43">
        <v>45762</v>
      </c>
      <c r="P731" t="str">
        <f t="shared" si="101"/>
        <v>enero</v>
      </c>
      <c r="Q731" s="43">
        <v>46492</v>
      </c>
      <c r="R731" s="51">
        <f t="shared" si="111"/>
        <v>24.333333333333332</v>
      </c>
      <c r="S731" s="17" t="s">
        <v>21</v>
      </c>
      <c r="T731" s="17" t="s">
        <v>1478</v>
      </c>
      <c r="U731" s="18">
        <v>0</v>
      </c>
      <c r="V731" s="18">
        <v>0</v>
      </c>
      <c r="W731" s="18" t="s">
        <v>25</v>
      </c>
      <c r="X731" s="15" t="str">
        <f t="shared" si="102"/>
        <v>NO APLICA</v>
      </c>
      <c r="Y731" s="26" t="s">
        <v>1142</v>
      </c>
      <c r="Z731" s="26" t="s">
        <v>17</v>
      </c>
      <c r="AA731" s="26" t="s">
        <v>17</v>
      </c>
      <c r="AB731" s="27" t="s">
        <v>1128</v>
      </c>
      <c r="AC731" s="26" t="s">
        <v>17</v>
      </c>
      <c r="AD731" s="26" t="str">
        <f t="shared" si="89"/>
        <v>Pública clasificada</v>
      </c>
      <c r="AE731" s="26" t="e">
        <f>CONCATENATE(#REF!,"-","Tipo de información"," ",AD731,"-",N731)</f>
        <v>#REF!</v>
      </c>
    </row>
    <row r="732" spans="8:31" ht="409.5" x14ac:dyDescent="0.25">
      <c r="H732" s="16"/>
      <c r="I732" s="16"/>
      <c r="J732" s="16"/>
      <c r="K732" s="17" t="s">
        <v>1234</v>
      </c>
      <c r="L732" s="17" t="s">
        <v>1479</v>
      </c>
      <c r="M732" s="17">
        <v>85100000</v>
      </c>
      <c r="N732" s="35" t="s">
        <v>1463</v>
      </c>
      <c r="O732" s="43">
        <v>45764</v>
      </c>
      <c r="P732" t="str">
        <f t="shared" si="101"/>
        <v>enero</v>
      </c>
      <c r="Q732" s="43">
        <v>46494</v>
      </c>
      <c r="R732" s="51">
        <f t="shared" si="111"/>
        <v>24.333333333333332</v>
      </c>
      <c r="S732" s="17" t="s">
        <v>21</v>
      </c>
      <c r="T732" s="17" t="s">
        <v>1478</v>
      </c>
      <c r="U732" s="18">
        <v>0</v>
      </c>
      <c r="V732" s="18">
        <v>0</v>
      </c>
      <c r="W732" s="18" t="s">
        <v>25</v>
      </c>
      <c r="X732" s="15" t="str">
        <f t="shared" si="102"/>
        <v>NO APLICA</v>
      </c>
      <c r="Y732" s="26" t="s">
        <v>1142</v>
      </c>
      <c r="Z732" s="26" t="s">
        <v>17</v>
      </c>
      <c r="AA732" s="26" t="s">
        <v>17</v>
      </c>
      <c r="AB732" s="27" t="s">
        <v>1128</v>
      </c>
      <c r="AC732" s="26" t="s">
        <v>17</v>
      </c>
      <c r="AD732" s="26" t="str">
        <f t="shared" si="89"/>
        <v>Pública clasificada</v>
      </c>
      <c r="AE732" s="26" t="str">
        <f t="shared" ref="AE732" si="113">CONCATENATE(I733,"-","Tipo de información"," ",AD732,"-",N732)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33" spans="8:31" ht="285" x14ac:dyDescent="0.25">
      <c r="H733" s="16"/>
      <c r="I733" s="16"/>
      <c r="J733" s="16"/>
      <c r="K733" s="17" t="s">
        <v>1235</v>
      </c>
      <c r="L733" s="17" t="s">
        <v>1479</v>
      </c>
      <c r="M733" s="17">
        <v>85100000</v>
      </c>
      <c r="N733" s="35" t="s">
        <v>1463</v>
      </c>
      <c r="O733" s="43">
        <v>45772</v>
      </c>
      <c r="P733" t="str">
        <f t="shared" si="101"/>
        <v>enero</v>
      </c>
      <c r="Q733" s="43">
        <v>46502</v>
      </c>
      <c r="R733" s="51">
        <f t="shared" si="111"/>
        <v>24.333333333333332</v>
      </c>
      <c r="S733" s="17" t="s">
        <v>21</v>
      </c>
      <c r="T733" s="17" t="s">
        <v>1478</v>
      </c>
      <c r="U733" s="18">
        <v>0</v>
      </c>
      <c r="V733" s="18">
        <v>0</v>
      </c>
      <c r="W733" s="18" t="s">
        <v>25</v>
      </c>
      <c r="X733" s="15" t="str">
        <f t="shared" si="102"/>
        <v>NO APLICA</v>
      </c>
      <c r="Y733" s="26" t="s">
        <v>1142</v>
      </c>
      <c r="Z733" s="26" t="s">
        <v>17</v>
      </c>
      <c r="AA733" s="26" t="s">
        <v>17</v>
      </c>
      <c r="AB733" s="27" t="s">
        <v>1128</v>
      </c>
      <c r="AC733" s="26" t="s">
        <v>17</v>
      </c>
      <c r="AD733" s="26" t="str">
        <f t="shared" si="89"/>
        <v>Pública clasificada</v>
      </c>
      <c r="AE733" s="26" t="e">
        <f>CONCATENATE(#REF!,"-","Tipo de información"," ",AD733,"-",N733)</f>
        <v>#REF!</v>
      </c>
    </row>
    <row r="734" spans="8:31" ht="409.5" x14ac:dyDescent="0.25">
      <c r="H734" s="16"/>
      <c r="I734" s="16"/>
      <c r="J734" s="16"/>
      <c r="K734" s="17" t="s">
        <v>1236</v>
      </c>
      <c r="L734" s="17" t="s">
        <v>1479</v>
      </c>
      <c r="M734" s="17">
        <v>85100000</v>
      </c>
      <c r="N734" s="35" t="s">
        <v>1463</v>
      </c>
      <c r="O734" s="43">
        <v>45777</v>
      </c>
      <c r="P734" t="str">
        <f t="shared" si="101"/>
        <v>enero</v>
      </c>
      <c r="Q734" s="43">
        <v>46873</v>
      </c>
      <c r="R734" s="51">
        <f t="shared" si="111"/>
        <v>36.533333333333331</v>
      </c>
      <c r="S734" s="17" t="s">
        <v>21</v>
      </c>
      <c r="T734" s="17" t="s">
        <v>1478</v>
      </c>
      <c r="U734" s="18">
        <v>0</v>
      </c>
      <c r="V734" s="18">
        <v>0</v>
      </c>
      <c r="W734" s="18" t="s">
        <v>25</v>
      </c>
      <c r="X734" s="15" t="str">
        <f t="shared" si="102"/>
        <v>NO APLICA</v>
      </c>
      <c r="Y734" s="26" t="s">
        <v>1142</v>
      </c>
      <c r="Z734" s="26" t="s">
        <v>17</v>
      </c>
      <c r="AA734" s="26" t="s">
        <v>17</v>
      </c>
      <c r="AB734" s="27" t="s">
        <v>1128</v>
      </c>
      <c r="AC734" s="26" t="s">
        <v>17</v>
      </c>
      <c r="AD734" s="26" t="str">
        <f t="shared" si="89"/>
        <v>Pública clasificada</v>
      </c>
      <c r="AE734" s="26" t="str">
        <f t="shared" ref="AE734" si="114">CONCATENATE(I735,"-","Tipo de información"," ",AD734,"-",N734)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35" spans="8:31" ht="285" x14ac:dyDescent="0.25">
      <c r="H735" s="16"/>
      <c r="I735" s="16"/>
      <c r="J735" s="16"/>
      <c r="K735" s="17" t="s">
        <v>1237</v>
      </c>
      <c r="L735" s="17" t="s">
        <v>1479</v>
      </c>
      <c r="M735" s="17">
        <v>85100000</v>
      </c>
      <c r="N735" s="35" t="s">
        <v>1463</v>
      </c>
      <c r="O735" s="43">
        <v>45777</v>
      </c>
      <c r="P735" t="str">
        <f t="shared" si="101"/>
        <v>enero</v>
      </c>
      <c r="Q735" s="43">
        <v>46507</v>
      </c>
      <c r="R735" s="51">
        <f t="shared" si="111"/>
        <v>24.333333333333332</v>
      </c>
      <c r="S735" s="17" t="s">
        <v>21</v>
      </c>
      <c r="T735" s="17" t="s">
        <v>1478</v>
      </c>
      <c r="U735" s="18">
        <v>0</v>
      </c>
      <c r="V735" s="18">
        <v>0</v>
      </c>
      <c r="W735" s="18" t="s">
        <v>25</v>
      </c>
      <c r="X735" s="15" t="str">
        <f t="shared" si="102"/>
        <v>NO APLICA</v>
      </c>
      <c r="Y735" s="26" t="s">
        <v>1142</v>
      </c>
      <c r="Z735" s="26" t="s">
        <v>17</v>
      </c>
      <c r="AA735" s="26" t="s">
        <v>17</v>
      </c>
      <c r="AB735" s="27" t="s">
        <v>1128</v>
      </c>
      <c r="AC735" s="26" t="s">
        <v>17</v>
      </c>
      <c r="AD735" s="26" t="str">
        <f t="shared" si="89"/>
        <v>Pública clasificada</v>
      </c>
      <c r="AE735" s="26" t="e">
        <f>CONCATENATE(#REF!,"-","Tipo de información"," ",AD735,"-",N735)</f>
        <v>#REF!</v>
      </c>
    </row>
    <row r="736" spans="8:31" ht="409.5" x14ac:dyDescent="0.25">
      <c r="H736" s="16"/>
      <c r="I736" s="16"/>
      <c r="J736" s="16"/>
      <c r="K736" s="17" t="s">
        <v>1238</v>
      </c>
      <c r="L736" s="17" t="s">
        <v>1479</v>
      </c>
      <c r="M736" s="17">
        <v>85100000</v>
      </c>
      <c r="N736" s="35" t="s">
        <v>1463</v>
      </c>
      <c r="O736" s="43">
        <v>45777</v>
      </c>
      <c r="P736" t="str">
        <f t="shared" si="101"/>
        <v>enero</v>
      </c>
      <c r="Q736" s="43">
        <v>46507</v>
      </c>
      <c r="R736" s="51">
        <f t="shared" si="111"/>
        <v>24.333333333333332</v>
      </c>
      <c r="S736" s="17" t="s">
        <v>21</v>
      </c>
      <c r="T736" s="17" t="s">
        <v>1478</v>
      </c>
      <c r="U736" s="18">
        <v>0</v>
      </c>
      <c r="V736" s="18">
        <v>0</v>
      </c>
      <c r="W736" s="18" t="s">
        <v>25</v>
      </c>
      <c r="X736" s="15" t="str">
        <f t="shared" si="102"/>
        <v>NO APLICA</v>
      </c>
      <c r="Y736" s="26" t="s">
        <v>1142</v>
      </c>
      <c r="Z736" s="26" t="s">
        <v>17</v>
      </c>
      <c r="AA736" s="26" t="s">
        <v>17</v>
      </c>
      <c r="AB736" s="27" t="s">
        <v>1128</v>
      </c>
      <c r="AC736" s="26" t="s">
        <v>17</v>
      </c>
      <c r="AD736" s="26" t="str">
        <f t="shared" si="89"/>
        <v>Pública clasificada</v>
      </c>
      <c r="AE736" s="26" t="str">
        <f t="shared" ref="AE736" si="115">CONCATENATE(I737,"-","Tipo de información"," ",AD736,"-",N736)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37" spans="8:31" ht="285" x14ac:dyDescent="0.25">
      <c r="H737" s="16"/>
      <c r="I737" s="16"/>
      <c r="J737" s="16"/>
      <c r="K737" s="17" t="s">
        <v>1239</v>
      </c>
      <c r="L737" s="17" t="s">
        <v>1479</v>
      </c>
      <c r="M737" s="17">
        <v>85100000</v>
      </c>
      <c r="N737" s="35" t="s">
        <v>1463</v>
      </c>
      <c r="O737" s="43">
        <v>45777</v>
      </c>
      <c r="P737" t="str">
        <f t="shared" si="101"/>
        <v>enero</v>
      </c>
      <c r="Q737" s="43">
        <v>46507</v>
      </c>
      <c r="R737" s="51">
        <f t="shared" si="111"/>
        <v>24.333333333333332</v>
      </c>
      <c r="S737" s="17" t="s">
        <v>21</v>
      </c>
      <c r="T737" s="17" t="s">
        <v>1478</v>
      </c>
      <c r="U737" s="18">
        <v>0</v>
      </c>
      <c r="V737" s="18">
        <v>0</v>
      </c>
      <c r="W737" s="18" t="s">
        <v>25</v>
      </c>
      <c r="X737" s="15" t="str">
        <f t="shared" si="102"/>
        <v>NO APLICA</v>
      </c>
      <c r="Y737" s="26" t="s">
        <v>1142</v>
      </c>
      <c r="Z737" s="26" t="s">
        <v>17</v>
      </c>
      <c r="AA737" s="26" t="s">
        <v>17</v>
      </c>
      <c r="AB737" s="27" t="s">
        <v>1128</v>
      </c>
      <c r="AC737" s="26" t="s">
        <v>17</v>
      </c>
      <c r="AD737" s="26" t="str">
        <f t="shared" si="89"/>
        <v>Pública clasificada</v>
      </c>
      <c r="AE737" s="26" t="e">
        <f>CONCATENATE(#REF!,"-","Tipo de información"," ",AD737,"-",N737)</f>
        <v>#REF!</v>
      </c>
    </row>
    <row r="738" spans="8:31" ht="409.5" x14ac:dyDescent="0.25">
      <c r="H738" s="16"/>
      <c r="I738" s="16"/>
      <c r="J738" s="16"/>
      <c r="K738" s="17" t="s">
        <v>1240</v>
      </c>
      <c r="L738" s="17" t="s">
        <v>1479</v>
      </c>
      <c r="M738" s="17">
        <v>85100000</v>
      </c>
      <c r="N738" s="35" t="s">
        <v>1463</v>
      </c>
      <c r="O738" s="43">
        <v>45777</v>
      </c>
      <c r="P738" t="str">
        <f t="shared" si="101"/>
        <v>enero</v>
      </c>
      <c r="Q738" s="43">
        <v>46873</v>
      </c>
      <c r="R738" s="51">
        <f t="shared" si="111"/>
        <v>36.533333333333331</v>
      </c>
      <c r="S738" s="17" t="s">
        <v>21</v>
      </c>
      <c r="T738" s="17" t="s">
        <v>1478</v>
      </c>
      <c r="U738" s="18">
        <v>0</v>
      </c>
      <c r="V738" s="18">
        <v>0</v>
      </c>
      <c r="W738" s="18" t="s">
        <v>25</v>
      </c>
      <c r="X738" s="15" t="str">
        <f t="shared" si="102"/>
        <v>NO APLICA</v>
      </c>
      <c r="Y738" s="26" t="s">
        <v>1142</v>
      </c>
      <c r="Z738" s="26" t="s">
        <v>17</v>
      </c>
      <c r="AA738" s="26" t="s">
        <v>17</v>
      </c>
      <c r="AB738" s="27" t="s">
        <v>1128</v>
      </c>
      <c r="AC738" s="26" t="s">
        <v>17</v>
      </c>
      <c r="AD738" s="26" t="str">
        <f t="shared" si="89"/>
        <v>Pública clasificada</v>
      </c>
      <c r="AE738" s="26" t="str">
        <f t="shared" ref="AE738" si="116">CONCATENATE(I739,"-","Tipo de información"," ",AD738,"-",N738)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39" spans="8:31" ht="285" x14ac:dyDescent="0.25">
      <c r="H739" s="16"/>
      <c r="I739" s="16"/>
      <c r="J739" s="16"/>
      <c r="K739" s="17" t="s">
        <v>1241</v>
      </c>
      <c r="L739" s="17" t="s">
        <v>1479</v>
      </c>
      <c r="M739" s="17">
        <v>85100000</v>
      </c>
      <c r="N739" s="35" t="s">
        <v>1463</v>
      </c>
      <c r="O739" s="43">
        <v>45777</v>
      </c>
      <c r="P739" t="str">
        <f t="shared" si="101"/>
        <v>enero</v>
      </c>
      <c r="Q739" s="43">
        <v>46873</v>
      </c>
      <c r="R739" s="51">
        <f t="shared" si="111"/>
        <v>36.533333333333331</v>
      </c>
      <c r="S739" s="17" t="s">
        <v>21</v>
      </c>
      <c r="T739" s="17" t="s">
        <v>1478</v>
      </c>
      <c r="U739" s="18">
        <v>0</v>
      </c>
      <c r="V739" s="18">
        <v>0</v>
      </c>
      <c r="W739" s="18" t="s">
        <v>25</v>
      </c>
      <c r="X739" s="15" t="str">
        <f t="shared" si="102"/>
        <v>NO APLICA</v>
      </c>
      <c r="Y739" s="26" t="s">
        <v>1142</v>
      </c>
      <c r="Z739" s="26" t="s">
        <v>17</v>
      </c>
      <c r="AA739" s="26" t="s">
        <v>17</v>
      </c>
      <c r="AB739" s="27" t="s">
        <v>1128</v>
      </c>
      <c r="AC739" s="26" t="s">
        <v>17</v>
      </c>
      <c r="AD739" s="26" t="str">
        <f t="shared" si="89"/>
        <v>Pública clasificada</v>
      </c>
      <c r="AE739" s="26" t="e">
        <f>CONCATENATE(#REF!,"-","Tipo de información"," ",AD739,"-",N739)</f>
        <v>#REF!</v>
      </c>
    </row>
    <row r="740" spans="8:31" ht="409.5" x14ac:dyDescent="0.25">
      <c r="H740" s="16"/>
      <c r="I740" s="16"/>
      <c r="J740" s="16"/>
      <c r="K740" s="17" t="s">
        <v>1242</v>
      </c>
      <c r="L740" s="17" t="s">
        <v>1479</v>
      </c>
      <c r="M740" s="17">
        <v>85100000</v>
      </c>
      <c r="N740" s="35" t="s">
        <v>1463</v>
      </c>
      <c r="O740" s="43">
        <v>45777</v>
      </c>
      <c r="P740" t="str">
        <f t="shared" si="101"/>
        <v>enero</v>
      </c>
      <c r="Q740" s="43">
        <v>46873</v>
      </c>
      <c r="R740" s="51">
        <f t="shared" si="111"/>
        <v>36.533333333333331</v>
      </c>
      <c r="S740" s="17" t="s">
        <v>21</v>
      </c>
      <c r="T740" s="17" t="s">
        <v>1478</v>
      </c>
      <c r="U740" s="18">
        <v>0</v>
      </c>
      <c r="V740" s="18">
        <v>0</v>
      </c>
      <c r="W740" s="18" t="s">
        <v>25</v>
      </c>
      <c r="X740" s="15" t="str">
        <f t="shared" si="102"/>
        <v>NO APLICA</v>
      </c>
      <c r="Y740" s="26" t="s">
        <v>1142</v>
      </c>
      <c r="Z740" s="26" t="s">
        <v>17</v>
      </c>
      <c r="AA740" s="26" t="s">
        <v>17</v>
      </c>
      <c r="AB740" s="27" t="s">
        <v>1128</v>
      </c>
      <c r="AC740" s="26" t="s">
        <v>17</v>
      </c>
      <c r="AD740" s="26" t="str">
        <f t="shared" si="89"/>
        <v>Pública clasificada</v>
      </c>
      <c r="AE740" s="26" t="str">
        <f t="shared" ref="AE740" si="117">CONCATENATE(I741,"-","Tipo de información"," ",AD740,"-",N740)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41" spans="8:31" ht="285" x14ac:dyDescent="0.25">
      <c r="H741" s="16"/>
      <c r="I741" s="16"/>
      <c r="J741" s="16"/>
      <c r="K741" s="17" t="s">
        <v>1243</v>
      </c>
      <c r="L741" s="17" t="s">
        <v>1479</v>
      </c>
      <c r="M741" s="17">
        <v>85100000</v>
      </c>
      <c r="N741" s="35" t="s">
        <v>1463</v>
      </c>
      <c r="O741" s="43">
        <v>45777</v>
      </c>
      <c r="P741" t="str">
        <f t="shared" si="101"/>
        <v>enero</v>
      </c>
      <c r="Q741" s="43">
        <v>46873</v>
      </c>
      <c r="R741" s="51">
        <f t="shared" si="111"/>
        <v>36.533333333333331</v>
      </c>
      <c r="S741" s="17" t="s">
        <v>21</v>
      </c>
      <c r="T741" s="17" t="s">
        <v>1478</v>
      </c>
      <c r="U741" s="18">
        <v>0</v>
      </c>
      <c r="V741" s="18">
        <v>0</v>
      </c>
      <c r="W741" s="18" t="s">
        <v>25</v>
      </c>
      <c r="X741" s="15" t="str">
        <f t="shared" si="102"/>
        <v>NO APLICA</v>
      </c>
      <c r="Y741" s="26" t="s">
        <v>1142</v>
      </c>
      <c r="Z741" s="26" t="s">
        <v>17</v>
      </c>
      <c r="AA741" s="26" t="s">
        <v>17</v>
      </c>
      <c r="AB741" s="27" t="s">
        <v>1128</v>
      </c>
      <c r="AC741" s="26" t="s">
        <v>17</v>
      </c>
      <c r="AD741" s="26" t="str">
        <f t="shared" si="89"/>
        <v>Pública clasificada</v>
      </c>
      <c r="AE741" s="26" t="e">
        <f>CONCATENATE(#REF!,"-","Tipo de información"," ",AD741,"-",N741)</f>
        <v>#REF!</v>
      </c>
    </row>
    <row r="742" spans="8:31" ht="409.5" x14ac:dyDescent="0.25">
      <c r="H742" s="16"/>
      <c r="I742" s="16"/>
      <c r="J742" s="16"/>
      <c r="K742" s="17" t="s">
        <v>1244</v>
      </c>
      <c r="L742" s="17" t="s">
        <v>1479</v>
      </c>
      <c r="M742" s="17">
        <v>85100000</v>
      </c>
      <c r="N742" s="35" t="s">
        <v>1463</v>
      </c>
      <c r="O742" s="43">
        <v>45777</v>
      </c>
      <c r="P742" t="str">
        <f t="shared" si="101"/>
        <v>enero</v>
      </c>
      <c r="Q742" s="43">
        <v>46873</v>
      </c>
      <c r="R742" s="51">
        <f t="shared" si="111"/>
        <v>36.533333333333331</v>
      </c>
      <c r="S742" s="17" t="s">
        <v>21</v>
      </c>
      <c r="T742" s="17" t="s">
        <v>1478</v>
      </c>
      <c r="U742" s="18">
        <v>0</v>
      </c>
      <c r="V742" s="18">
        <v>0</v>
      </c>
      <c r="W742" s="18" t="s">
        <v>25</v>
      </c>
      <c r="X742" s="15" t="str">
        <f t="shared" si="102"/>
        <v>NO APLICA</v>
      </c>
      <c r="Y742" s="26" t="s">
        <v>1142</v>
      </c>
      <c r="Z742" s="26" t="s">
        <v>17</v>
      </c>
      <c r="AA742" s="26" t="s">
        <v>17</v>
      </c>
      <c r="AB742" s="27" t="s">
        <v>1128</v>
      </c>
      <c r="AC742" s="26" t="s">
        <v>17</v>
      </c>
      <c r="AD742" s="26" t="str">
        <f t="shared" si="89"/>
        <v>Pública clasificada</v>
      </c>
      <c r="AE742" s="26" t="str">
        <f t="shared" ref="AE742" si="118">CONCATENATE(I743,"-","Tipo de información"," ",AD742,"-",N742)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43" spans="8:31" ht="285" x14ac:dyDescent="0.25">
      <c r="H743" s="16"/>
      <c r="I743" s="16"/>
      <c r="J743" s="16"/>
      <c r="K743" s="17" t="s">
        <v>1245</v>
      </c>
      <c r="L743" s="17" t="s">
        <v>1479</v>
      </c>
      <c r="M743" s="17">
        <v>85100000</v>
      </c>
      <c r="N743" s="35" t="s">
        <v>1463</v>
      </c>
      <c r="O743" s="43">
        <v>45777</v>
      </c>
      <c r="P743" t="str">
        <f t="shared" si="101"/>
        <v>enero</v>
      </c>
      <c r="Q743" s="43">
        <v>46507</v>
      </c>
      <c r="R743" s="51">
        <f t="shared" si="111"/>
        <v>24.333333333333332</v>
      </c>
      <c r="S743" s="17" t="s">
        <v>21</v>
      </c>
      <c r="T743" s="17" t="s">
        <v>1478</v>
      </c>
      <c r="U743" s="18">
        <v>0</v>
      </c>
      <c r="V743" s="18">
        <v>0</v>
      </c>
      <c r="W743" s="18" t="s">
        <v>25</v>
      </c>
      <c r="X743" s="15" t="str">
        <f t="shared" si="102"/>
        <v>NO APLICA</v>
      </c>
      <c r="Y743" s="26" t="s">
        <v>1142</v>
      </c>
      <c r="Z743" s="26" t="s">
        <v>17</v>
      </c>
      <c r="AA743" s="26" t="s">
        <v>17</v>
      </c>
      <c r="AB743" s="27" t="s">
        <v>1128</v>
      </c>
      <c r="AC743" s="26" t="s">
        <v>17</v>
      </c>
      <c r="AD743" s="26" t="str">
        <f t="shared" si="89"/>
        <v>Pública clasificada</v>
      </c>
      <c r="AE743" s="26" t="e">
        <f>CONCATENATE(#REF!,"-","Tipo de información"," ",AD743,"-",N743)</f>
        <v>#REF!</v>
      </c>
    </row>
    <row r="744" spans="8:31" ht="409.5" x14ac:dyDescent="0.25">
      <c r="H744" s="16"/>
      <c r="I744" s="16"/>
      <c r="J744" s="16"/>
      <c r="K744" s="17" t="s">
        <v>1246</v>
      </c>
      <c r="L744" s="17" t="s">
        <v>1479</v>
      </c>
      <c r="M744" s="17">
        <v>85100000</v>
      </c>
      <c r="N744" s="35" t="s">
        <v>1463</v>
      </c>
      <c r="O744" s="43">
        <v>45777</v>
      </c>
      <c r="P744" t="str">
        <f t="shared" si="101"/>
        <v>enero</v>
      </c>
      <c r="Q744" s="43">
        <v>46507</v>
      </c>
      <c r="R744" s="51">
        <f t="shared" si="111"/>
        <v>24.333333333333332</v>
      </c>
      <c r="S744" s="17" t="s">
        <v>21</v>
      </c>
      <c r="T744" s="17" t="s">
        <v>1478</v>
      </c>
      <c r="U744" s="18">
        <v>0</v>
      </c>
      <c r="V744" s="18">
        <v>0</v>
      </c>
      <c r="W744" s="18" t="s">
        <v>25</v>
      </c>
      <c r="X744" s="15" t="str">
        <f t="shared" si="102"/>
        <v>NO APLICA</v>
      </c>
      <c r="Y744" s="26" t="s">
        <v>1142</v>
      </c>
      <c r="Z744" s="26" t="s">
        <v>17</v>
      </c>
      <c r="AA744" s="26" t="s">
        <v>17</v>
      </c>
      <c r="AB744" s="27" t="s">
        <v>1128</v>
      </c>
      <c r="AC744" s="26" t="s">
        <v>17</v>
      </c>
      <c r="AD744" s="26" t="str">
        <f t="shared" si="89"/>
        <v>Pública clasificada</v>
      </c>
      <c r="AE744" s="26" t="str">
        <f t="shared" ref="AE744" si="119">CONCATENATE(I745,"-","Tipo de información"," ",AD744,"-",N744)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45" spans="8:31" ht="285" x14ac:dyDescent="0.25">
      <c r="H745" s="16"/>
      <c r="I745" s="16"/>
      <c r="J745" s="16"/>
      <c r="K745" s="17" t="s">
        <v>1247</v>
      </c>
      <c r="L745" s="17" t="s">
        <v>1479</v>
      </c>
      <c r="M745" s="17">
        <v>85100000</v>
      </c>
      <c r="N745" s="35" t="s">
        <v>1463</v>
      </c>
      <c r="O745" s="43">
        <v>45777</v>
      </c>
      <c r="P745" t="str">
        <f t="shared" si="101"/>
        <v>enero</v>
      </c>
      <c r="Q745" s="43">
        <v>46507</v>
      </c>
      <c r="R745" s="51">
        <f t="shared" si="111"/>
        <v>24.333333333333332</v>
      </c>
      <c r="S745" s="17" t="s">
        <v>21</v>
      </c>
      <c r="T745" s="17" t="s">
        <v>1478</v>
      </c>
      <c r="U745" s="18">
        <v>0</v>
      </c>
      <c r="V745" s="18">
        <v>0</v>
      </c>
      <c r="W745" s="18" t="s">
        <v>25</v>
      </c>
      <c r="X745" s="15" t="str">
        <f t="shared" si="102"/>
        <v>NO APLICA</v>
      </c>
      <c r="Y745" s="26" t="s">
        <v>1142</v>
      </c>
      <c r="Z745" s="26" t="s">
        <v>17</v>
      </c>
      <c r="AA745" s="26" t="s">
        <v>17</v>
      </c>
      <c r="AB745" s="27" t="s">
        <v>1128</v>
      </c>
      <c r="AC745" s="26" t="s">
        <v>17</v>
      </c>
      <c r="AD745" s="26" t="str">
        <f t="shared" si="89"/>
        <v>Pública clasificada</v>
      </c>
      <c r="AE745" s="26" t="e">
        <f>CONCATENATE(#REF!,"-","Tipo de información"," ",AD745,"-",N745)</f>
        <v>#REF!</v>
      </c>
    </row>
    <row r="746" spans="8:31" ht="409.5" x14ac:dyDescent="0.25">
      <c r="H746" s="16"/>
      <c r="I746" s="16"/>
      <c r="J746" s="16"/>
      <c r="K746" s="17" t="s">
        <v>1248</v>
      </c>
      <c r="L746" s="17" t="s">
        <v>1479</v>
      </c>
      <c r="M746" s="17">
        <v>85100000</v>
      </c>
      <c r="N746" s="35" t="s">
        <v>1468</v>
      </c>
      <c r="O746" s="43">
        <v>45751</v>
      </c>
      <c r="P746" t="str">
        <f t="shared" si="101"/>
        <v>enero</v>
      </c>
      <c r="Q746" s="43">
        <v>46481</v>
      </c>
      <c r="R746" s="51">
        <f t="shared" si="111"/>
        <v>24.333333333333332</v>
      </c>
      <c r="S746" s="17" t="s">
        <v>16</v>
      </c>
      <c r="T746" s="17" t="s">
        <v>1478</v>
      </c>
      <c r="U746" s="18">
        <v>0</v>
      </c>
      <c r="V746" s="18">
        <v>0</v>
      </c>
      <c r="W746" s="18" t="s">
        <v>25</v>
      </c>
      <c r="X746" s="15" t="str">
        <f t="shared" si="102"/>
        <v>NO APLICA</v>
      </c>
      <c r="Y746" s="26" t="s">
        <v>1142</v>
      </c>
      <c r="Z746" s="26" t="s">
        <v>17</v>
      </c>
      <c r="AA746" s="26" t="s">
        <v>17</v>
      </c>
      <c r="AB746" s="27" t="s">
        <v>1128</v>
      </c>
      <c r="AC746" s="26" t="s">
        <v>17</v>
      </c>
      <c r="AD746" s="26" t="str">
        <f t="shared" si="89"/>
        <v>Pública clasificada</v>
      </c>
      <c r="AE746" s="26" t="str">
        <f t="shared" ref="AE746" si="120">CONCATENATE(I747,"-","Tipo de información"," ",AD746,"-",N746)</f>
        <v>-Tipo de información Pública clasificada-PRESTACIÓN DE SERVICIOS: El contratista se obliga con positiva a la prestación de los servicios técnicos y especializados para las actividades de medicina laboral y evaluación de forma integral de todos los siniestros avisados a la compañía, enfocados en la comprobación de derechos que le asisten a los asegurados de positiva compañía de seguros s.a., para el ramo de riesgos laborales.</v>
      </c>
    </row>
    <row r="747" spans="8:31" ht="105" x14ac:dyDescent="0.25">
      <c r="H747" s="16"/>
      <c r="I747" s="16"/>
      <c r="J747" s="16"/>
      <c r="K747" s="17" t="s">
        <v>1249</v>
      </c>
      <c r="L747" s="17" t="s">
        <v>1479</v>
      </c>
      <c r="M747" s="17">
        <v>85100000</v>
      </c>
      <c r="N747" s="35" t="s">
        <v>1469</v>
      </c>
      <c r="O747" s="43">
        <v>45765</v>
      </c>
      <c r="P747" t="str">
        <f t="shared" si="101"/>
        <v>enero</v>
      </c>
      <c r="Q747" s="43">
        <v>46495</v>
      </c>
      <c r="R747" s="51">
        <f t="shared" si="111"/>
        <v>24.333333333333332</v>
      </c>
      <c r="S747" s="17" t="s">
        <v>16</v>
      </c>
      <c r="T747" s="17" t="s">
        <v>1478</v>
      </c>
      <c r="U747" s="18">
        <v>0</v>
      </c>
      <c r="V747" s="18">
        <v>0</v>
      </c>
      <c r="W747" s="18" t="s">
        <v>25</v>
      </c>
      <c r="X747" s="15" t="str">
        <f t="shared" si="102"/>
        <v>NO APLICA</v>
      </c>
      <c r="Y747" s="26" t="s">
        <v>1142</v>
      </c>
      <c r="Z747" s="26" t="s">
        <v>17</v>
      </c>
      <c r="AA747" s="26" t="s">
        <v>17</v>
      </c>
      <c r="AB747" s="27" t="s">
        <v>1128</v>
      </c>
      <c r="AC747" s="26" t="s">
        <v>17</v>
      </c>
      <c r="AD747" s="26" t="str">
        <f t="shared" si="89"/>
        <v>Pública clasificada</v>
      </c>
      <c r="AE747" s="26" t="e">
        <f>CONCATENATE(#REF!,"-","Tipo de información"," ",AD747,"-",N747)</f>
        <v>#REF!</v>
      </c>
    </row>
    <row r="748" spans="8:31" ht="409.5" x14ac:dyDescent="0.25">
      <c r="H748" s="16"/>
      <c r="I748" s="16"/>
      <c r="J748" s="16"/>
      <c r="K748" s="17" t="s">
        <v>1250</v>
      </c>
      <c r="L748" s="17" t="s">
        <v>1479</v>
      </c>
      <c r="M748" s="17">
        <v>85100000</v>
      </c>
      <c r="N748" s="35" t="s">
        <v>1468</v>
      </c>
      <c r="O748" s="43">
        <v>45753</v>
      </c>
      <c r="P748" t="str">
        <f t="shared" si="101"/>
        <v>enero</v>
      </c>
      <c r="Q748" s="43">
        <v>46483</v>
      </c>
      <c r="R748" s="51">
        <f t="shared" si="111"/>
        <v>24.333333333333332</v>
      </c>
      <c r="S748" s="17" t="s">
        <v>16</v>
      </c>
      <c r="T748" s="17" t="s">
        <v>1478</v>
      </c>
      <c r="U748" s="18">
        <v>0</v>
      </c>
      <c r="V748" s="18">
        <v>0</v>
      </c>
      <c r="W748" s="18" t="s">
        <v>25</v>
      </c>
      <c r="X748" s="15" t="str">
        <f t="shared" si="102"/>
        <v>NO APLICA</v>
      </c>
      <c r="Y748" s="26" t="s">
        <v>1142</v>
      </c>
      <c r="Z748" s="26" t="s">
        <v>17</v>
      </c>
      <c r="AA748" s="26" t="s">
        <v>17</v>
      </c>
      <c r="AB748" s="27" t="s">
        <v>1128</v>
      </c>
      <c r="AC748" s="26" t="s">
        <v>17</v>
      </c>
      <c r="AD748" s="26" t="str">
        <f t="shared" si="89"/>
        <v>Pública clasificada</v>
      </c>
      <c r="AE748" s="26" t="str">
        <f t="shared" ref="AE748" si="121">CONCATENATE(I749,"-","Tipo de información"," ",AD748,"-",N748)</f>
        <v>-Tipo de información Pública clasificada-PRESTACIÓN DE SERVICIOS: El contratista se obliga con positiva a la prestación de los servicios técnicos y especializados para las actividades de medicina laboral y evaluación de forma integral de todos los siniestros avisados a la compañía, enfocados en la comprobación de derechos que le asisten a los asegurados de positiva compañía de seguros s.a., para el ramo de riesgos laborales.</v>
      </c>
    </row>
    <row r="749" spans="8:31" ht="135" x14ac:dyDescent="0.25">
      <c r="H749" s="16"/>
      <c r="I749" s="16"/>
      <c r="J749" s="16"/>
      <c r="K749" s="17" t="s">
        <v>1251</v>
      </c>
      <c r="L749" s="17" t="s">
        <v>1479</v>
      </c>
      <c r="M749" s="17">
        <v>84116000</v>
      </c>
      <c r="N749" s="35" t="s">
        <v>1470</v>
      </c>
      <c r="O749" s="43">
        <v>45748</v>
      </c>
      <c r="P749" t="str">
        <f t="shared" si="101"/>
        <v>enero</v>
      </c>
      <c r="Q749" s="43">
        <v>46476</v>
      </c>
      <c r="R749" s="51">
        <f t="shared" si="111"/>
        <v>24.266666666666666</v>
      </c>
      <c r="S749" s="17" t="s">
        <v>1477</v>
      </c>
      <c r="T749" s="17" t="s">
        <v>1478</v>
      </c>
      <c r="U749" s="18">
        <v>0</v>
      </c>
      <c r="V749" s="18">
        <v>0</v>
      </c>
      <c r="W749" s="18" t="s">
        <v>25</v>
      </c>
      <c r="X749" s="15" t="str">
        <f t="shared" si="102"/>
        <v>NO APLICA</v>
      </c>
      <c r="Y749" s="26" t="s">
        <v>1142</v>
      </c>
      <c r="Z749" s="26" t="s">
        <v>17</v>
      </c>
      <c r="AA749" s="26" t="s">
        <v>17</v>
      </c>
      <c r="AB749" s="27" t="s">
        <v>1128</v>
      </c>
      <c r="AC749" s="26" t="s">
        <v>17</v>
      </c>
      <c r="AD749" s="26" t="str">
        <f t="shared" si="89"/>
        <v>Pública clasificada</v>
      </c>
      <c r="AE749" s="26" t="e">
        <f>CONCATENATE(#REF!,"-","Tipo de información"," ",AD749,"-",N749)</f>
        <v>#REF!</v>
      </c>
    </row>
    <row r="750" spans="8:31" ht="409.5" x14ac:dyDescent="0.25">
      <c r="H750" s="16"/>
      <c r="I750" s="16"/>
      <c r="J750" s="16"/>
      <c r="K750" s="17" t="s">
        <v>1252</v>
      </c>
      <c r="L750" s="17" t="s">
        <v>1479</v>
      </c>
      <c r="M750" s="17">
        <v>85100000</v>
      </c>
      <c r="N750" s="35" t="s">
        <v>1463</v>
      </c>
      <c r="O750" s="43">
        <v>45777</v>
      </c>
      <c r="P750" t="str">
        <f t="shared" si="101"/>
        <v>enero</v>
      </c>
      <c r="Q750" s="43">
        <v>46507</v>
      </c>
      <c r="R750" s="51">
        <f t="shared" si="111"/>
        <v>24.333333333333332</v>
      </c>
      <c r="S750" s="17" t="s">
        <v>21</v>
      </c>
      <c r="T750" s="17" t="s">
        <v>1478</v>
      </c>
      <c r="U750" s="18">
        <v>0</v>
      </c>
      <c r="V750" s="18">
        <v>0</v>
      </c>
      <c r="W750" s="18" t="s">
        <v>25</v>
      </c>
      <c r="X750" s="15" t="str">
        <f t="shared" si="102"/>
        <v>NO APLICA</v>
      </c>
      <c r="Y750" s="26" t="s">
        <v>1142</v>
      </c>
      <c r="Z750" s="26" t="s">
        <v>17</v>
      </c>
      <c r="AA750" s="26" t="s">
        <v>17</v>
      </c>
      <c r="AB750" s="27" t="s">
        <v>1128</v>
      </c>
      <c r="AC750" s="26" t="s">
        <v>17</v>
      </c>
      <c r="AD750" s="26" t="str">
        <f t="shared" si="89"/>
        <v>Pública clasificada</v>
      </c>
      <c r="AE750" s="26" t="str">
        <f t="shared" ref="AE750" si="122">CONCATENATE(I751,"-","Tipo de información"," ",AD750,"-",N750)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51" spans="8:31" ht="285" x14ac:dyDescent="0.25">
      <c r="H751" s="16"/>
      <c r="I751" s="16"/>
      <c r="J751" s="16"/>
      <c r="K751" s="17" t="s">
        <v>1253</v>
      </c>
      <c r="L751" s="17" t="s">
        <v>1479</v>
      </c>
      <c r="M751" s="17">
        <v>85100000</v>
      </c>
      <c r="N751" s="35" t="s">
        <v>1463</v>
      </c>
      <c r="O751" s="43">
        <v>45777</v>
      </c>
      <c r="P751" t="str">
        <f t="shared" si="101"/>
        <v>enero</v>
      </c>
      <c r="Q751" s="43">
        <v>46507</v>
      </c>
      <c r="R751" s="51">
        <f t="shared" si="111"/>
        <v>24.333333333333332</v>
      </c>
      <c r="S751" s="17" t="s">
        <v>21</v>
      </c>
      <c r="T751" s="17" t="s">
        <v>1478</v>
      </c>
      <c r="U751" s="18">
        <v>0</v>
      </c>
      <c r="V751" s="18">
        <v>0</v>
      </c>
      <c r="W751" s="18" t="s">
        <v>25</v>
      </c>
      <c r="X751" s="15" t="str">
        <f t="shared" si="102"/>
        <v>NO APLICA</v>
      </c>
      <c r="Y751" s="26" t="s">
        <v>1142</v>
      </c>
      <c r="Z751" s="26" t="s">
        <v>17</v>
      </c>
      <c r="AA751" s="26" t="s">
        <v>17</v>
      </c>
      <c r="AB751" s="27" t="s">
        <v>1128</v>
      </c>
      <c r="AC751" s="26" t="s">
        <v>17</v>
      </c>
      <c r="AD751" s="26" t="str">
        <f t="shared" si="89"/>
        <v>Pública clasificada</v>
      </c>
      <c r="AE751" s="26" t="e">
        <f>CONCATENATE(#REF!,"-","Tipo de información"," ",AD751,"-",N751)</f>
        <v>#REF!</v>
      </c>
    </row>
    <row r="752" spans="8:31" ht="409.5" x14ac:dyDescent="0.25">
      <c r="H752" s="16"/>
      <c r="I752" s="16"/>
      <c r="J752" s="16"/>
      <c r="K752" s="17" t="s">
        <v>1254</v>
      </c>
      <c r="L752" s="17" t="s">
        <v>1479</v>
      </c>
      <c r="M752" s="17">
        <v>85100000</v>
      </c>
      <c r="N752" s="35" t="s">
        <v>1463</v>
      </c>
      <c r="O752" s="43">
        <v>45785</v>
      </c>
      <c r="P752" t="str">
        <f t="shared" si="101"/>
        <v>enero</v>
      </c>
      <c r="Q752" s="43">
        <v>46515</v>
      </c>
      <c r="R752" s="51">
        <f t="shared" si="111"/>
        <v>24.333333333333332</v>
      </c>
      <c r="S752" s="17" t="s">
        <v>21</v>
      </c>
      <c r="T752" s="17" t="s">
        <v>1478</v>
      </c>
      <c r="U752" s="18">
        <v>0</v>
      </c>
      <c r="V752" s="18">
        <v>0</v>
      </c>
      <c r="W752" s="18" t="s">
        <v>25</v>
      </c>
      <c r="X752" s="15" t="str">
        <f t="shared" si="102"/>
        <v>NO APLICA</v>
      </c>
      <c r="Y752" s="26" t="s">
        <v>1142</v>
      </c>
      <c r="Z752" s="26" t="s">
        <v>17</v>
      </c>
      <c r="AA752" s="26" t="s">
        <v>17</v>
      </c>
      <c r="AB752" s="27" t="s">
        <v>1128</v>
      </c>
      <c r="AC752" s="26" t="s">
        <v>17</v>
      </c>
      <c r="AD752" s="26" t="str">
        <f t="shared" si="89"/>
        <v>Pública clasificada</v>
      </c>
      <c r="AE752" s="26" t="str">
        <f t="shared" ref="AE752" si="123">CONCATENATE(I753,"-","Tipo de información"," ",AD752,"-",N752)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53" spans="8:31" ht="285" x14ac:dyDescent="0.25">
      <c r="H753" s="16"/>
      <c r="I753" s="16"/>
      <c r="J753" s="16"/>
      <c r="K753" s="17" t="s">
        <v>1255</v>
      </c>
      <c r="L753" s="17" t="s">
        <v>1479</v>
      </c>
      <c r="M753" s="17">
        <v>85100000</v>
      </c>
      <c r="N753" s="35" t="s">
        <v>1463</v>
      </c>
      <c r="O753" s="43">
        <v>45781</v>
      </c>
      <c r="P753" t="str">
        <f t="shared" si="101"/>
        <v>enero</v>
      </c>
      <c r="Q753" s="43">
        <v>46511</v>
      </c>
      <c r="R753" s="51">
        <f t="shared" si="111"/>
        <v>24.333333333333332</v>
      </c>
      <c r="S753" s="17" t="s">
        <v>21</v>
      </c>
      <c r="T753" s="17" t="s">
        <v>1478</v>
      </c>
      <c r="U753" s="18">
        <v>0</v>
      </c>
      <c r="V753" s="18">
        <v>0</v>
      </c>
      <c r="W753" s="18" t="s">
        <v>25</v>
      </c>
      <c r="X753" s="15" t="str">
        <f t="shared" si="102"/>
        <v>NO APLICA</v>
      </c>
      <c r="Y753" s="26" t="s">
        <v>1142</v>
      </c>
      <c r="Z753" s="26" t="s">
        <v>17</v>
      </c>
      <c r="AA753" s="26" t="s">
        <v>17</v>
      </c>
      <c r="AB753" s="27" t="s">
        <v>1128</v>
      </c>
      <c r="AC753" s="26" t="s">
        <v>17</v>
      </c>
      <c r="AD753" s="26" t="str">
        <f t="shared" si="89"/>
        <v>Pública clasificada</v>
      </c>
      <c r="AE753" s="26" t="e">
        <f>CONCATENATE(#REF!,"-","Tipo de información"," ",AD753,"-",N753)</f>
        <v>#REF!</v>
      </c>
    </row>
    <row r="754" spans="8:31" ht="409.5" x14ac:dyDescent="0.25">
      <c r="H754" s="16"/>
      <c r="I754" s="16"/>
      <c r="J754" s="16"/>
      <c r="K754" s="17" t="s">
        <v>1256</v>
      </c>
      <c r="L754" s="17" t="s">
        <v>1479</v>
      </c>
      <c r="M754" s="17">
        <v>85100000</v>
      </c>
      <c r="N754" s="35" t="s">
        <v>1463</v>
      </c>
      <c r="O754" s="43">
        <v>45781</v>
      </c>
      <c r="P754" t="str">
        <f t="shared" si="101"/>
        <v>enero</v>
      </c>
      <c r="Q754" s="43">
        <v>46511</v>
      </c>
      <c r="R754" s="51">
        <f t="shared" si="111"/>
        <v>24.333333333333332</v>
      </c>
      <c r="S754" s="17" t="s">
        <v>21</v>
      </c>
      <c r="T754" s="17" t="s">
        <v>1478</v>
      </c>
      <c r="U754" s="18">
        <v>0</v>
      </c>
      <c r="V754" s="18">
        <v>0</v>
      </c>
      <c r="W754" s="18" t="s">
        <v>25</v>
      </c>
      <c r="X754" s="15" t="str">
        <f t="shared" si="102"/>
        <v>NO APLICA</v>
      </c>
      <c r="Y754" s="26" t="s">
        <v>1142</v>
      </c>
      <c r="Z754" s="26" t="s">
        <v>17</v>
      </c>
      <c r="AA754" s="26" t="s">
        <v>17</v>
      </c>
      <c r="AB754" s="27" t="s">
        <v>1128</v>
      </c>
      <c r="AC754" s="26" t="s">
        <v>17</v>
      </c>
      <c r="AD754" s="26" t="str">
        <f t="shared" si="89"/>
        <v>Pública clasificada</v>
      </c>
      <c r="AE754" s="26" t="str">
        <f t="shared" ref="AE754" si="124">CONCATENATE(I755,"-","Tipo de información"," ",AD754,"-",N754)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55" spans="8:31" ht="285" x14ac:dyDescent="0.25">
      <c r="H755" s="16"/>
      <c r="I755" s="16"/>
      <c r="J755" s="16"/>
      <c r="K755" s="17" t="s">
        <v>1257</v>
      </c>
      <c r="L755" s="17" t="s">
        <v>1479</v>
      </c>
      <c r="M755" s="17">
        <v>85100000</v>
      </c>
      <c r="N755" s="35" t="s">
        <v>1463</v>
      </c>
      <c r="O755" s="43">
        <v>45783</v>
      </c>
      <c r="P755" t="str">
        <f t="shared" si="101"/>
        <v>enero</v>
      </c>
      <c r="Q755" s="43">
        <v>46513</v>
      </c>
      <c r="R755" s="51">
        <f t="shared" si="111"/>
        <v>24.333333333333332</v>
      </c>
      <c r="S755" s="17" t="s">
        <v>21</v>
      </c>
      <c r="T755" s="17" t="s">
        <v>1478</v>
      </c>
      <c r="U755" s="18">
        <v>0</v>
      </c>
      <c r="V755" s="18">
        <v>0</v>
      </c>
      <c r="W755" s="18" t="s">
        <v>25</v>
      </c>
      <c r="X755" s="15" t="str">
        <f t="shared" si="102"/>
        <v>NO APLICA</v>
      </c>
      <c r="Y755" s="26" t="s">
        <v>1142</v>
      </c>
      <c r="Z755" s="26" t="s">
        <v>17</v>
      </c>
      <c r="AA755" s="26" t="s">
        <v>17</v>
      </c>
      <c r="AB755" s="27" t="s">
        <v>1128</v>
      </c>
      <c r="AC755" s="26" t="s">
        <v>17</v>
      </c>
      <c r="AD755" s="26" t="str">
        <f t="shared" ref="AD755:AD818" si="125">IF(AC755="SI","Pública clasificada","Pública")</f>
        <v>Pública clasificada</v>
      </c>
      <c r="AE755" s="26" t="e">
        <f>CONCATENATE(#REF!,"-","Tipo de información"," ",AD755,"-",N755)</f>
        <v>#REF!</v>
      </c>
    </row>
    <row r="756" spans="8:31" ht="409.5" x14ac:dyDescent="0.25">
      <c r="H756" s="16"/>
      <c r="I756" s="16"/>
      <c r="J756" s="16"/>
      <c r="K756" s="17" t="s">
        <v>1258</v>
      </c>
      <c r="L756" s="17" t="s">
        <v>1479</v>
      </c>
      <c r="M756" s="17">
        <v>85100000</v>
      </c>
      <c r="N756" s="35" t="s">
        <v>1463</v>
      </c>
      <c r="O756" s="43">
        <v>45783</v>
      </c>
      <c r="P756" t="str">
        <f t="shared" si="101"/>
        <v>enero</v>
      </c>
      <c r="Q756" s="43">
        <v>46513</v>
      </c>
      <c r="R756" s="51">
        <f t="shared" si="111"/>
        <v>24.333333333333332</v>
      </c>
      <c r="S756" s="17" t="s">
        <v>21</v>
      </c>
      <c r="T756" s="17" t="s">
        <v>1478</v>
      </c>
      <c r="U756" s="18">
        <v>0</v>
      </c>
      <c r="V756" s="18">
        <v>0</v>
      </c>
      <c r="W756" s="18" t="s">
        <v>25</v>
      </c>
      <c r="X756" s="15" t="str">
        <f t="shared" si="102"/>
        <v>NO APLICA</v>
      </c>
      <c r="Y756" s="26" t="s">
        <v>1142</v>
      </c>
      <c r="Z756" s="26" t="s">
        <v>17</v>
      </c>
      <c r="AA756" s="26" t="s">
        <v>17</v>
      </c>
      <c r="AB756" s="27" t="s">
        <v>1128</v>
      </c>
      <c r="AC756" s="26" t="s">
        <v>17</v>
      </c>
      <c r="AD756" s="26" t="str">
        <f t="shared" si="125"/>
        <v>Pública clasificada</v>
      </c>
      <c r="AE756" s="26" t="str">
        <f t="shared" ref="AE756" si="126">CONCATENATE(I757,"-","Tipo de información"," ",AD756,"-",N756)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57" spans="8:31" ht="285" x14ac:dyDescent="0.25">
      <c r="H757" s="16"/>
      <c r="I757" s="16"/>
      <c r="J757" s="16"/>
      <c r="K757" s="17" t="s">
        <v>1259</v>
      </c>
      <c r="L757" s="17" t="s">
        <v>1479</v>
      </c>
      <c r="M757" s="17">
        <v>85100000</v>
      </c>
      <c r="N757" s="35" t="s">
        <v>1463</v>
      </c>
      <c r="O757" s="43">
        <v>45784</v>
      </c>
      <c r="P757" t="str">
        <f t="shared" si="101"/>
        <v>enero</v>
      </c>
      <c r="Q757" s="43">
        <v>46514</v>
      </c>
      <c r="R757" s="51">
        <f t="shared" si="111"/>
        <v>24.333333333333332</v>
      </c>
      <c r="S757" s="17" t="s">
        <v>21</v>
      </c>
      <c r="T757" s="17" t="s">
        <v>1478</v>
      </c>
      <c r="U757" s="18">
        <v>0</v>
      </c>
      <c r="V757" s="18">
        <v>0</v>
      </c>
      <c r="W757" s="18" t="s">
        <v>25</v>
      </c>
      <c r="X757" s="15" t="str">
        <f t="shared" si="102"/>
        <v>NO APLICA</v>
      </c>
      <c r="Y757" s="26" t="s">
        <v>1142</v>
      </c>
      <c r="Z757" s="26" t="s">
        <v>17</v>
      </c>
      <c r="AA757" s="26" t="s">
        <v>17</v>
      </c>
      <c r="AB757" s="27" t="s">
        <v>1128</v>
      </c>
      <c r="AC757" s="26" t="s">
        <v>17</v>
      </c>
      <c r="AD757" s="26" t="str">
        <f t="shared" si="125"/>
        <v>Pública clasificada</v>
      </c>
      <c r="AE757" s="26" t="e">
        <f>CONCATENATE(#REF!,"-","Tipo de información"," ",AD757,"-",N757)</f>
        <v>#REF!</v>
      </c>
    </row>
    <row r="758" spans="8:31" ht="409.5" x14ac:dyDescent="0.25">
      <c r="H758" s="16"/>
      <c r="I758" s="16"/>
      <c r="J758" s="16"/>
      <c r="K758" s="17" t="s">
        <v>1260</v>
      </c>
      <c r="L758" s="17" t="s">
        <v>1479</v>
      </c>
      <c r="M758" s="17">
        <v>85100000</v>
      </c>
      <c r="N758" s="35" t="s">
        <v>1463</v>
      </c>
      <c r="O758" s="43">
        <v>45789</v>
      </c>
      <c r="P758" t="str">
        <f t="shared" si="101"/>
        <v>enero</v>
      </c>
      <c r="Q758" s="43">
        <v>46885</v>
      </c>
      <c r="R758" s="51">
        <f t="shared" si="111"/>
        <v>36.533333333333331</v>
      </c>
      <c r="S758" s="17" t="s">
        <v>21</v>
      </c>
      <c r="T758" s="17" t="s">
        <v>1478</v>
      </c>
      <c r="U758" s="18">
        <v>0</v>
      </c>
      <c r="V758" s="18">
        <v>0</v>
      </c>
      <c r="W758" s="18" t="s">
        <v>25</v>
      </c>
      <c r="X758" s="15" t="str">
        <f t="shared" si="102"/>
        <v>NO APLICA</v>
      </c>
      <c r="Y758" s="26" t="s">
        <v>1142</v>
      </c>
      <c r="Z758" s="26" t="s">
        <v>17</v>
      </c>
      <c r="AA758" s="26" t="s">
        <v>17</v>
      </c>
      <c r="AB758" s="27" t="s">
        <v>1128</v>
      </c>
      <c r="AC758" s="26" t="s">
        <v>17</v>
      </c>
      <c r="AD758" s="26" t="str">
        <f t="shared" si="125"/>
        <v>Pública clasificada</v>
      </c>
      <c r="AE758" s="26" t="str">
        <f t="shared" ref="AE758" si="127">CONCATENATE(I759,"-","Tipo de información"," ",AD758,"-",N758)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59" spans="8:31" ht="285" x14ac:dyDescent="0.25">
      <c r="H759" s="16"/>
      <c r="I759" s="16"/>
      <c r="J759" s="16"/>
      <c r="K759" s="17" t="s">
        <v>1261</v>
      </c>
      <c r="L759" s="17" t="s">
        <v>1479</v>
      </c>
      <c r="M759" s="17">
        <v>85100000</v>
      </c>
      <c r="N759" s="35" t="s">
        <v>1463</v>
      </c>
      <c r="O759" s="43">
        <v>45793</v>
      </c>
      <c r="P759" t="str">
        <f t="shared" si="101"/>
        <v>enero</v>
      </c>
      <c r="Q759" s="43">
        <v>46523</v>
      </c>
      <c r="R759" s="51">
        <f t="shared" si="111"/>
        <v>24.333333333333332</v>
      </c>
      <c r="S759" s="17" t="s">
        <v>21</v>
      </c>
      <c r="T759" s="17" t="s">
        <v>1478</v>
      </c>
      <c r="U759" s="18">
        <v>0</v>
      </c>
      <c r="V759" s="18">
        <v>0</v>
      </c>
      <c r="W759" s="18" t="s">
        <v>25</v>
      </c>
      <c r="X759" s="15" t="str">
        <f t="shared" si="102"/>
        <v>NO APLICA</v>
      </c>
      <c r="Y759" s="26" t="s">
        <v>1142</v>
      </c>
      <c r="Z759" s="26" t="s">
        <v>17</v>
      </c>
      <c r="AA759" s="26" t="s">
        <v>17</v>
      </c>
      <c r="AB759" s="27" t="s">
        <v>1128</v>
      </c>
      <c r="AC759" s="26" t="s">
        <v>17</v>
      </c>
      <c r="AD759" s="26" t="str">
        <f t="shared" si="125"/>
        <v>Pública clasificada</v>
      </c>
      <c r="AE759" s="26" t="e">
        <f>CONCATENATE(#REF!,"-","Tipo de información"," ",AD759,"-",N759)</f>
        <v>#REF!</v>
      </c>
    </row>
    <row r="760" spans="8:31" ht="409.5" x14ac:dyDescent="0.25">
      <c r="H760" s="16"/>
      <c r="I760" s="16"/>
      <c r="J760" s="16"/>
      <c r="K760" s="17" t="s">
        <v>1262</v>
      </c>
      <c r="L760" s="17" t="s">
        <v>1479</v>
      </c>
      <c r="M760" s="17">
        <v>85100000</v>
      </c>
      <c r="N760" s="35" t="s">
        <v>1463</v>
      </c>
      <c r="O760" s="43">
        <v>45795</v>
      </c>
      <c r="P760" t="str">
        <f t="shared" si="101"/>
        <v>enero</v>
      </c>
      <c r="Q760" s="43">
        <v>46525</v>
      </c>
      <c r="R760" s="51">
        <f t="shared" si="111"/>
        <v>24.333333333333332</v>
      </c>
      <c r="S760" s="17" t="s">
        <v>21</v>
      </c>
      <c r="T760" s="17" t="s">
        <v>1478</v>
      </c>
      <c r="U760" s="18">
        <v>0</v>
      </c>
      <c r="V760" s="18">
        <v>0</v>
      </c>
      <c r="W760" s="18" t="s">
        <v>25</v>
      </c>
      <c r="X760" s="15" t="str">
        <f t="shared" si="102"/>
        <v>NO APLICA</v>
      </c>
      <c r="Y760" s="26" t="s">
        <v>1142</v>
      </c>
      <c r="Z760" s="26" t="s">
        <v>17</v>
      </c>
      <c r="AA760" s="26" t="s">
        <v>17</v>
      </c>
      <c r="AB760" s="27" t="s">
        <v>1128</v>
      </c>
      <c r="AC760" s="26" t="s">
        <v>17</v>
      </c>
      <c r="AD760" s="26" t="str">
        <f t="shared" si="125"/>
        <v>Pública clasificada</v>
      </c>
      <c r="AE760" s="26" t="str">
        <f t="shared" ref="AE760" si="128">CONCATENATE(I761,"-","Tipo de información"," ",AD760,"-",N760)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61" spans="8:31" ht="285" x14ac:dyDescent="0.25">
      <c r="H761" s="16"/>
      <c r="I761" s="16"/>
      <c r="J761" s="16"/>
      <c r="K761" s="17" t="s">
        <v>1263</v>
      </c>
      <c r="L761" s="17" t="s">
        <v>1479</v>
      </c>
      <c r="M761" s="17">
        <v>85100000</v>
      </c>
      <c r="N761" s="35" t="s">
        <v>1463</v>
      </c>
      <c r="O761" s="43">
        <v>45796</v>
      </c>
      <c r="P761" t="str">
        <f t="shared" si="101"/>
        <v>enero</v>
      </c>
      <c r="Q761" s="43">
        <v>46526</v>
      </c>
      <c r="R761" s="51">
        <f t="shared" si="111"/>
        <v>24.333333333333332</v>
      </c>
      <c r="S761" s="17" t="s">
        <v>21</v>
      </c>
      <c r="T761" s="17" t="s">
        <v>1478</v>
      </c>
      <c r="U761" s="18">
        <v>0</v>
      </c>
      <c r="V761" s="18">
        <v>0</v>
      </c>
      <c r="W761" s="18" t="s">
        <v>25</v>
      </c>
      <c r="X761" s="15" t="str">
        <f t="shared" si="102"/>
        <v>NO APLICA</v>
      </c>
      <c r="Y761" s="26" t="s">
        <v>1142</v>
      </c>
      <c r="Z761" s="26" t="s">
        <v>17</v>
      </c>
      <c r="AA761" s="26" t="s">
        <v>17</v>
      </c>
      <c r="AB761" s="27" t="s">
        <v>1128</v>
      </c>
      <c r="AC761" s="26" t="s">
        <v>17</v>
      </c>
      <c r="AD761" s="26" t="str">
        <f t="shared" si="125"/>
        <v>Pública clasificada</v>
      </c>
      <c r="AE761" s="26" t="e">
        <f>CONCATENATE(#REF!,"-","Tipo de información"," ",AD761,"-",N761)</f>
        <v>#REF!</v>
      </c>
    </row>
    <row r="762" spans="8:31" ht="409.5" x14ac:dyDescent="0.25">
      <c r="H762" s="16"/>
      <c r="I762" s="16"/>
      <c r="J762" s="16"/>
      <c r="K762" s="17" t="s">
        <v>1264</v>
      </c>
      <c r="L762" s="17" t="s">
        <v>1479</v>
      </c>
      <c r="M762" s="17">
        <v>85100000</v>
      </c>
      <c r="N762" s="35" t="s">
        <v>1463</v>
      </c>
      <c r="O762" s="43">
        <v>45796</v>
      </c>
      <c r="P762" t="str">
        <f t="shared" si="101"/>
        <v>enero</v>
      </c>
      <c r="Q762" s="43">
        <v>46526</v>
      </c>
      <c r="R762" s="51">
        <f t="shared" si="111"/>
        <v>24.333333333333332</v>
      </c>
      <c r="S762" s="17" t="s">
        <v>21</v>
      </c>
      <c r="T762" s="17" t="s">
        <v>1478</v>
      </c>
      <c r="U762" s="18">
        <v>0</v>
      </c>
      <c r="V762" s="18">
        <v>0</v>
      </c>
      <c r="W762" s="18" t="s">
        <v>25</v>
      </c>
      <c r="X762" s="15" t="str">
        <f t="shared" si="102"/>
        <v>NO APLICA</v>
      </c>
      <c r="Y762" s="26" t="s">
        <v>1142</v>
      </c>
      <c r="Z762" s="26" t="s">
        <v>17</v>
      </c>
      <c r="AA762" s="26" t="s">
        <v>17</v>
      </c>
      <c r="AB762" s="27" t="s">
        <v>1128</v>
      </c>
      <c r="AC762" s="26" t="s">
        <v>17</v>
      </c>
      <c r="AD762" s="26" t="str">
        <f t="shared" si="125"/>
        <v>Pública clasificada</v>
      </c>
      <c r="AE762" s="26" t="str">
        <f t="shared" ref="AE762" si="129">CONCATENATE(I763,"-","Tipo de información"," ",AD762,"-",N762)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63" spans="8:31" ht="285" x14ac:dyDescent="0.25">
      <c r="H763" s="16"/>
      <c r="I763" s="16"/>
      <c r="J763" s="16"/>
      <c r="K763" s="17" t="s">
        <v>1265</v>
      </c>
      <c r="L763" s="17" t="s">
        <v>1479</v>
      </c>
      <c r="M763" s="17">
        <v>85100000</v>
      </c>
      <c r="N763" s="35" t="s">
        <v>1463</v>
      </c>
      <c r="O763" s="43">
        <v>45803</v>
      </c>
      <c r="P763" t="str">
        <f t="shared" si="101"/>
        <v>enero</v>
      </c>
      <c r="Q763" s="43">
        <v>46533</v>
      </c>
      <c r="R763" s="51">
        <f t="shared" si="111"/>
        <v>24.333333333333332</v>
      </c>
      <c r="S763" s="17" t="s">
        <v>21</v>
      </c>
      <c r="T763" s="17" t="s">
        <v>1478</v>
      </c>
      <c r="U763" s="18">
        <v>0</v>
      </c>
      <c r="V763" s="18">
        <v>0</v>
      </c>
      <c r="W763" s="18" t="s">
        <v>25</v>
      </c>
      <c r="X763" s="15" t="str">
        <f t="shared" si="102"/>
        <v>NO APLICA</v>
      </c>
      <c r="Y763" s="26" t="s">
        <v>1142</v>
      </c>
      <c r="Z763" s="26" t="s">
        <v>17</v>
      </c>
      <c r="AA763" s="26" t="s">
        <v>17</v>
      </c>
      <c r="AB763" s="27" t="s">
        <v>1128</v>
      </c>
      <c r="AC763" s="26" t="s">
        <v>17</v>
      </c>
      <c r="AD763" s="26" t="str">
        <f t="shared" si="125"/>
        <v>Pública clasificada</v>
      </c>
      <c r="AE763" s="26" t="e">
        <f>CONCATENATE(#REF!,"-","Tipo de información"," ",AD763,"-",N763)</f>
        <v>#REF!</v>
      </c>
    </row>
    <row r="764" spans="8:31" ht="409.5" x14ac:dyDescent="0.25">
      <c r="H764" s="16"/>
      <c r="I764" s="16"/>
      <c r="J764" s="16"/>
      <c r="K764" s="17" t="s">
        <v>1266</v>
      </c>
      <c r="L764" s="17" t="s">
        <v>1479</v>
      </c>
      <c r="M764" s="17">
        <v>85100000</v>
      </c>
      <c r="N764" s="35" t="s">
        <v>1463</v>
      </c>
      <c r="O764" s="43">
        <v>45804</v>
      </c>
      <c r="P764" t="str">
        <f t="shared" si="101"/>
        <v>enero</v>
      </c>
      <c r="Q764" s="43">
        <v>46534</v>
      </c>
      <c r="R764" s="51">
        <f t="shared" si="111"/>
        <v>24.333333333333332</v>
      </c>
      <c r="S764" s="17" t="s">
        <v>21</v>
      </c>
      <c r="T764" s="17" t="s">
        <v>1478</v>
      </c>
      <c r="U764" s="18">
        <v>0</v>
      </c>
      <c r="V764" s="18">
        <v>0</v>
      </c>
      <c r="W764" s="18" t="s">
        <v>25</v>
      </c>
      <c r="X764" s="15" t="str">
        <f t="shared" si="102"/>
        <v>NO APLICA</v>
      </c>
      <c r="Y764" s="26" t="s">
        <v>1142</v>
      </c>
      <c r="Z764" s="26" t="s">
        <v>17</v>
      </c>
      <c r="AA764" s="26" t="s">
        <v>17</v>
      </c>
      <c r="AB764" s="27" t="s">
        <v>1128</v>
      </c>
      <c r="AC764" s="26" t="s">
        <v>17</v>
      </c>
      <c r="AD764" s="26" t="str">
        <f t="shared" si="125"/>
        <v>Pública clasificada</v>
      </c>
      <c r="AE764" s="26" t="str">
        <f t="shared" ref="AE764" si="130">CONCATENATE(I765,"-","Tipo de información"," ",AD764,"-",N764)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65" spans="8:31" ht="285" x14ac:dyDescent="0.25">
      <c r="H765" s="16"/>
      <c r="I765" s="16"/>
      <c r="J765" s="16"/>
      <c r="K765" s="17" t="s">
        <v>1267</v>
      </c>
      <c r="L765" s="17" t="s">
        <v>1479</v>
      </c>
      <c r="M765" s="17">
        <v>85100000</v>
      </c>
      <c r="N765" s="35" t="s">
        <v>1463</v>
      </c>
      <c r="O765" s="43">
        <v>45804</v>
      </c>
      <c r="P765" t="str">
        <f t="shared" si="101"/>
        <v>enero</v>
      </c>
      <c r="Q765" s="43">
        <v>46534</v>
      </c>
      <c r="R765" s="51">
        <f t="shared" si="111"/>
        <v>24.333333333333332</v>
      </c>
      <c r="S765" s="17" t="s">
        <v>21</v>
      </c>
      <c r="T765" s="17" t="s">
        <v>1478</v>
      </c>
      <c r="U765" s="18">
        <v>0</v>
      </c>
      <c r="V765" s="18">
        <v>0</v>
      </c>
      <c r="W765" s="18" t="s">
        <v>25</v>
      </c>
      <c r="X765" s="15" t="str">
        <f t="shared" si="102"/>
        <v>NO APLICA</v>
      </c>
      <c r="Y765" s="26" t="s">
        <v>1142</v>
      </c>
      <c r="Z765" s="26" t="s">
        <v>17</v>
      </c>
      <c r="AA765" s="26" t="s">
        <v>17</v>
      </c>
      <c r="AB765" s="27" t="s">
        <v>1128</v>
      </c>
      <c r="AC765" s="26" t="s">
        <v>17</v>
      </c>
      <c r="AD765" s="26" t="str">
        <f t="shared" si="125"/>
        <v>Pública clasificada</v>
      </c>
      <c r="AE765" s="26" t="e">
        <f>CONCATENATE(#REF!,"-","Tipo de información"," ",AD765,"-",N765)</f>
        <v>#REF!</v>
      </c>
    </row>
    <row r="766" spans="8:31" ht="409.5" x14ac:dyDescent="0.25">
      <c r="H766" s="16"/>
      <c r="I766" s="16"/>
      <c r="J766" s="16"/>
      <c r="K766" s="17" t="s">
        <v>1268</v>
      </c>
      <c r="L766" s="17" t="s">
        <v>1479</v>
      </c>
      <c r="M766" s="17">
        <v>85100000</v>
      </c>
      <c r="N766" s="35" t="s">
        <v>1463</v>
      </c>
      <c r="O766" s="43">
        <v>45807</v>
      </c>
      <c r="P766" t="str">
        <f t="shared" si="101"/>
        <v>enero</v>
      </c>
      <c r="Q766" s="43">
        <v>46537</v>
      </c>
      <c r="R766" s="51">
        <f t="shared" si="111"/>
        <v>24.333333333333332</v>
      </c>
      <c r="S766" s="17" t="s">
        <v>21</v>
      </c>
      <c r="T766" s="17" t="s">
        <v>1478</v>
      </c>
      <c r="U766" s="18">
        <v>0</v>
      </c>
      <c r="V766" s="18">
        <v>0</v>
      </c>
      <c r="W766" s="18" t="s">
        <v>25</v>
      </c>
      <c r="X766" s="15" t="str">
        <f t="shared" si="102"/>
        <v>NO APLICA</v>
      </c>
      <c r="Y766" s="26" t="s">
        <v>1142</v>
      </c>
      <c r="Z766" s="26" t="s">
        <v>17</v>
      </c>
      <c r="AA766" s="26" t="s">
        <v>17</v>
      </c>
      <c r="AB766" s="27" t="s">
        <v>1128</v>
      </c>
      <c r="AC766" s="26" t="s">
        <v>17</v>
      </c>
      <c r="AD766" s="26" t="str">
        <f t="shared" si="125"/>
        <v>Pública clasificada</v>
      </c>
      <c r="AE766" s="26" t="str">
        <f t="shared" ref="AE766" si="131">CONCATENATE(I767,"-","Tipo de información"," ",AD766,"-",N766)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67" spans="8:31" ht="285" x14ac:dyDescent="0.25">
      <c r="H767" s="16"/>
      <c r="I767" s="16"/>
      <c r="J767" s="16"/>
      <c r="K767" s="17" t="s">
        <v>1269</v>
      </c>
      <c r="L767" s="17" t="s">
        <v>1479</v>
      </c>
      <c r="M767" s="17">
        <v>85100000</v>
      </c>
      <c r="N767" s="35" t="s">
        <v>1463</v>
      </c>
      <c r="O767" s="43">
        <v>45807</v>
      </c>
      <c r="P767" t="str">
        <f t="shared" si="101"/>
        <v>enero</v>
      </c>
      <c r="Q767" s="43">
        <v>46537</v>
      </c>
      <c r="R767" s="51">
        <f t="shared" si="111"/>
        <v>24.333333333333332</v>
      </c>
      <c r="S767" s="17" t="s">
        <v>21</v>
      </c>
      <c r="T767" s="17" t="s">
        <v>1478</v>
      </c>
      <c r="U767" s="18">
        <v>0</v>
      </c>
      <c r="V767" s="18">
        <v>0</v>
      </c>
      <c r="W767" s="18" t="s">
        <v>25</v>
      </c>
      <c r="X767" s="15" t="str">
        <f t="shared" si="102"/>
        <v>NO APLICA</v>
      </c>
      <c r="Y767" s="26" t="s">
        <v>1142</v>
      </c>
      <c r="Z767" s="26" t="s">
        <v>17</v>
      </c>
      <c r="AA767" s="26" t="s">
        <v>17</v>
      </c>
      <c r="AB767" s="27" t="s">
        <v>1128</v>
      </c>
      <c r="AC767" s="26" t="s">
        <v>17</v>
      </c>
      <c r="AD767" s="26" t="str">
        <f t="shared" si="125"/>
        <v>Pública clasificada</v>
      </c>
      <c r="AE767" s="26" t="e">
        <f>CONCATENATE(#REF!,"-","Tipo de información"," ",AD767,"-",N767)</f>
        <v>#REF!</v>
      </c>
    </row>
    <row r="768" spans="8:31" ht="409.5" x14ac:dyDescent="0.25">
      <c r="H768" s="16"/>
      <c r="I768" s="16"/>
      <c r="J768" s="16"/>
      <c r="K768" s="17" t="s">
        <v>1270</v>
      </c>
      <c r="L768" s="17" t="s">
        <v>1479</v>
      </c>
      <c r="M768" s="17">
        <v>85100000</v>
      </c>
      <c r="N768" s="35" t="s">
        <v>1463</v>
      </c>
      <c r="O768" s="43">
        <v>45807</v>
      </c>
      <c r="P768" t="str">
        <f t="shared" si="101"/>
        <v>enero</v>
      </c>
      <c r="Q768" s="43">
        <v>46537</v>
      </c>
      <c r="R768" s="51">
        <f t="shared" si="111"/>
        <v>24.333333333333332</v>
      </c>
      <c r="S768" s="17" t="s">
        <v>21</v>
      </c>
      <c r="T768" s="17" t="s">
        <v>1478</v>
      </c>
      <c r="U768" s="18">
        <v>0</v>
      </c>
      <c r="V768" s="18">
        <v>0</v>
      </c>
      <c r="W768" s="18" t="s">
        <v>25</v>
      </c>
      <c r="X768" s="15" t="str">
        <f t="shared" si="102"/>
        <v>NO APLICA</v>
      </c>
      <c r="Y768" s="26" t="s">
        <v>1142</v>
      </c>
      <c r="Z768" s="26" t="s">
        <v>17</v>
      </c>
      <c r="AA768" s="26" t="s">
        <v>17</v>
      </c>
      <c r="AB768" s="27" t="s">
        <v>1128</v>
      </c>
      <c r="AC768" s="26" t="s">
        <v>17</v>
      </c>
      <c r="AD768" s="26" t="str">
        <f t="shared" si="125"/>
        <v>Pública clasificada</v>
      </c>
      <c r="AE768" s="26" t="str">
        <f t="shared" ref="AE768" si="132">CONCATENATE(I769,"-","Tipo de información"," ",AD768,"-",N768)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69" spans="8:31" ht="285" x14ac:dyDescent="0.25">
      <c r="H769" s="16"/>
      <c r="I769" s="16"/>
      <c r="J769" s="16"/>
      <c r="K769" s="17" t="s">
        <v>1271</v>
      </c>
      <c r="L769" s="17" t="s">
        <v>1479</v>
      </c>
      <c r="M769" s="17">
        <v>85100000</v>
      </c>
      <c r="N769" s="35" t="s">
        <v>1463</v>
      </c>
      <c r="O769" s="43">
        <v>45807</v>
      </c>
      <c r="P769" t="str">
        <f t="shared" si="101"/>
        <v>enero</v>
      </c>
      <c r="Q769" s="43">
        <v>46903</v>
      </c>
      <c r="R769" s="51">
        <f t="shared" si="111"/>
        <v>36.533333333333331</v>
      </c>
      <c r="S769" s="17" t="s">
        <v>21</v>
      </c>
      <c r="T769" s="17" t="s">
        <v>1478</v>
      </c>
      <c r="U769" s="18">
        <v>0</v>
      </c>
      <c r="V769" s="18">
        <v>0</v>
      </c>
      <c r="W769" s="18" t="s">
        <v>25</v>
      </c>
      <c r="X769" s="15" t="str">
        <f t="shared" si="102"/>
        <v>NO APLICA</v>
      </c>
      <c r="Y769" s="26" t="s">
        <v>1142</v>
      </c>
      <c r="Z769" s="26" t="s">
        <v>17</v>
      </c>
      <c r="AA769" s="26" t="s">
        <v>17</v>
      </c>
      <c r="AB769" s="27" t="s">
        <v>1128</v>
      </c>
      <c r="AC769" s="26" t="s">
        <v>17</v>
      </c>
      <c r="AD769" s="26" t="str">
        <f t="shared" si="125"/>
        <v>Pública clasificada</v>
      </c>
      <c r="AE769" s="26" t="e">
        <f>CONCATENATE(#REF!,"-","Tipo de información"," ",AD769,"-",N769)</f>
        <v>#REF!</v>
      </c>
    </row>
    <row r="770" spans="8:31" ht="409.5" x14ac:dyDescent="0.25">
      <c r="H770" s="16"/>
      <c r="I770" s="16"/>
      <c r="J770" s="16"/>
      <c r="K770" s="17" t="s">
        <v>1272</v>
      </c>
      <c r="L770" s="17" t="s">
        <v>1479</v>
      </c>
      <c r="M770" s="17">
        <v>85100000</v>
      </c>
      <c r="N770" s="35" t="s">
        <v>1463</v>
      </c>
      <c r="O770" s="43">
        <v>45807</v>
      </c>
      <c r="P770" t="str">
        <f t="shared" si="101"/>
        <v>enero</v>
      </c>
      <c r="Q770" s="43">
        <v>46537</v>
      </c>
      <c r="R770" s="51">
        <f t="shared" si="111"/>
        <v>24.333333333333332</v>
      </c>
      <c r="S770" s="17" t="s">
        <v>21</v>
      </c>
      <c r="T770" s="17" t="s">
        <v>1478</v>
      </c>
      <c r="U770" s="18">
        <v>0</v>
      </c>
      <c r="V770" s="18">
        <v>0</v>
      </c>
      <c r="W770" s="18" t="s">
        <v>25</v>
      </c>
      <c r="X770" s="15" t="str">
        <f t="shared" si="102"/>
        <v>NO APLICA</v>
      </c>
      <c r="Y770" s="26" t="s">
        <v>1142</v>
      </c>
      <c r="Z770" s="26" t="s">
        <v>17</v>
      </c>
      <c r="AA770" s="26" t="s">
        <v>17</v>
      </c>
      <c r="AB770" s="27" t="s">
        <v>1128</v>
      </c>
      <c r="AC770" s="26" t="s">
        <v>17</v>
      </c>
      <c r="AD770" s="26" t="str">
        <f t="shared" si="125"/>
        <v>Pública clasificada</v>
      </c>
      <c r="AE770" s="26" t="str">
        <f t="shared" ref="AE770" si="133">CONCATENATE(I771,"-","Tipo de información"," ",AD770,"-",N770)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71" spans="8:31" ht="285" x14ac:dyDescent="0.25">
      <c r="H771" s="16"/>
      <c r="I771" s="16"/>
      <c r="J771" s="16"/>
      <c r="K771" s="17" t="s">
        <v>1273</v>
      </c>
      <c r="L771" s="17" t="s">
        <v>1479</v>
      </c>
      <c r="M771" s="17">
        <v>85100000</v>
      </c>
      <c r="N771" s="35" t="s">
        <v>1463</v>
      </c>
      <c r="O771" s="43">
        <v>45807</v>
      </c>
      <c r="P771" t="str">
        <f t="shared" si="101"/>
        <v>enero</v>
      </c>
      <c r="Q771" s="43">
        <v>46537</v>
      </c>
      <c r="R771" s="51">
        <f t="shared" si="111"/>
        <v>24.333333333333332</v>
      </c>
      <c r="S771" s="17" t="s">
        <v>21</v>
      </c>
      <c r="T771" s="17" t="s">
        <v>1478</v>
      </c>
      <c r="U771" s="18">
        <v>0</v>
      </c>
      <c r="V771" s="18">
        <v>0</v>
      </c>
      <c r="W771" s="18" t="s">
        <v>25</v>
      </c>
      <c r="X771" s="15" t="str">
        <f t="shared" si="102"/>
        <v>NO APLICA</v>
      </c>
      <c r="Y771" s="26" t="s">
        <v>1142</v>
      </c>
      <c r="Z771" s="26" t="s">
        <v>17</v>
      </c>
      <c r="AA771" s="26" t="s">
        <v>17</v>
      </c>
      <c r="AB771" s="27" t="s">
        <v>1128</v>
      </c>
      <c r="AC771" s="26" t="s">
        <v>17</v>
      </c>
      <c r="AD771" s="26" t="str">
        <f t="shared" si="125"/>
        <v>Pública clasificada</v>
      </c>
      <c r="AE771" s="26" t="e">
        <f>CONCATENATE(#REF!,"-","Tipo de información"," ",AD771,"-",N771)</f>
        <v>#REF!</v>
      </c>
    </row>
    <row r="772" spans="8:31" ht="409.5" x14ac:dyDescent="0.25">
      <c r="H772" s="16"/>
      <c r="I772" s="16"/>
      <c r="J772" s="16"/>
      <c r="K772" s="17" t="s">
        <v>1274</v>
      </c>
      <c r="L772" s="17" t="s">
        <v>1479</v>
      </c>
      <c r="M772" s="17">
        <v>85100000</v>
      </c>
      <c r="N772" s="35" t="s">
        <v>1463</v>
      </c>
      <c r="O772" s="43">
        <v>45807</v>
      </c>
      <c r="P772" t="str">
        <f t="shared" si="101"/>
        <v>enero</v>
      </c>
      <c r="Q772" s="43">
        <v>46537</v>
      </c>
      <c r="R772" s="51">
        <f t="shared" si="111"/>
        <v>24.333333333333332</v>
      </c>
      <c r="S772" s="17" t="s">
        <v>21</v>
      </c>
      <c r="T772" s="17" t="s">
        <v>1478</v>
      </c>
      <c r="U772" s="18">
        <v>0</v>
      </c>
      <c r="V772" s="18">
        <v>0</v>
      </c>
      <c r="W772" s="18" t="s">
        <v>25</v>
      </c>
      <c r="X772" s="15" t="str">
        <f t="shared" si="102"/>
        <v>NO APLICA</v>
      </c>
      <c r="Y772" s="26" t="s">
        <v>1142</v>
      </c>
      <c r="Z772" s="26" t="s">
        <v>17</v>
      </c>
      <c r="AA772" s="26" t="s">
        <v>17</v>
      </c>
      <c r="AB772" s="27" t="s">
        <v>1128</v>
      </c>
      <c r="AC772" s="26" t="s">
        <v>17</v>
      </c>
      <c r="AD772" s="26" t="str">
        <f t="shared" si="125"/>
        <v>Pública clasificada</v>
      </c>
      <c r="AE772" s="26" t="str">
        <f t="shared" ref="AE772" si="134">CONCATENATE(I773,"-","Tipo de información"," ",AD772,"-",N772)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73" spans="8:31" ht="285" x14ac:dyDescent="0.25">
      <c r="H773" s="16"/>
      <c r="I773" s="16"/>
      <c r="J773" s="16"/>
      <c r="K773" s="17" t="s">
        <v>1275</v>
      </c>
      <c r="L773" s="17" t="s">
        <v>1479</v>
      </c>
      <c r="M773" s="17">
        <v>85100000</v>
      </c>
      <c r="N773" s="35" t="s">
        <v>1463</v>
      </c>
      <c r="O773" s="43">
        <v>45803</v>
      </c>
      <c r="P773" t="str">
        <f t="shared" si="101"/>
        <v>enero</v>
      </c>
      <c r="Q773" s="43">
        <v>46533</v>
      </c>
      <c r="R773" s="51">
        <f t="shared" si="111"/>
        <v>24.333333333333332</v>
      </c>
      <c r="S773" s="17" t="s">
        <v>21</v>
      </c>
      <c r="T773" s="17" t="s">
        <v>1478</v>
      </c>
      <c r="U773" s="18">
        <v>0</v>
      </c>
      <c r="V773" s="18">
        <v>0</v>
      </c>
      <c r="W773" s="18" t="s">
        <v>25</v>
      </c>
      <c r="X773" s="15" t="str">
        <f t="shared" si="102"/>
        <v>NO APLICA</v>
      </c>
      <c r="Y773" s="26" t="s">
        <v>1142</v>
      </c>
      <c r="Z773" s="26" t="s">
        <v>17</v>
      </c>
      <c r="AA773" s="26" t="s">
        <v>17</v>
      </c>
      <c r="AB773" s="27" t="s">
        <v>1128</v>
      </c>
      <c r="AC773" s="26" t="s">
        <v>17</v>
      </c>
      <c r="AD773" s="26" t="str">
        <f t="shared" si="125"/>
        <v>Pública clasificada</v>
      </c>
      <c r="AE773" s="26" t="e">
        <f>CONCATENATE(#REF!,"-","Tipo de información"," ",AD773,"-",N773)</f>
        <v>#REF!</v>
      </c>
    </row>
    <row r="774" spans="8:31" ht="409.5" x14ac:dyDescent="0.25">
      <c r="H774" s="16"/>
      <c r="I774" s="16"/>
      <c r="J774" s="16"/>
      <c r="K774" s="17" t="s">
        <v>1276</v>
      </c>
      <c r="L774" s="17" t="s">
        <v>1479</v>
      </c>
      <c r="M774" s="17">
        <v>85100000</v>
      </c>
      <c r="N774" s="35" t="s">
        <v>1463</v>
      </c>
      <c r="O774" s="43">
        <v>45807</v>
      </c>
      <c r="P774" t="str">
        <f t="shared" si="101"/>
        <v>enero</v>
      </c>
      <c r="Q774" s="43">
        <v>46537</v>
      </c>
      <c r="R774" s="51">
        <f t="shared" si="111"/>
        <v>24.333333333333332</v>
      </c>
      <c r="S774" s="17" t="s">
        <v>21</v>
      </c>
      <c r="T774" s="17" t="s">
        <v>1478</v>
      </c>
      <c r="U774" s="18">
        <v>0</v>
      </c>
      <c r="V774" s="18">
        <v>0</v>
      </c>
      <c r="W774" s="18" t="s">
        <v>25</v>
      </c>
      <c r="X774" s="15" t="str">
        <f t="shared" si="102"/>
        <v>NO APLICA</v>
      </c>
      <c r="Y774" s="26" t="s">
        <v>1142</v>
      </c>
      <c r="Z774" s="26" t="s">
        <v>17</v>
      </c>
      <c r="AA774" s="26" t="s">
        <v>17</v>
      </c>
      <c r="AB774" s="27" t="s">
        <v>1128</v>
      </c>
      <c r="AC774" s="26" t="s">
        <v>17</v>
      </c>
      <c r="AD774" s="26" t="str">
        <f t="shared" si="125"/>
        <v>Pública clasificada</v>
      </c>
      <c r="AE774" s="26" t="str">
        <f t="shared" ref="AE774" si="135">CONCATENATE(I775,"-","Tipo de información"," ",AD774,"-",N774)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75" spans="8:31" ht="285" x14ac:dyDescent="0.25">
      <c r="H775" s="16"/>
      <c r="I775" s="16"/>
      <c r="J775" s="16"/>
      <c r="K775" s="17" t="s">
        <v>1277</v>
      </c>
      <c r="L775" s="17" t="s">
        <v>1479</v>
      </c>
      <c r="M775" s="17">
        <v>85100000</v>
      </c>
      <c r="N775" s="35" t="s">
        <v>1463</v>
      </c>
      <c r="O775" s="43">
        <v>45807</v>
      </c>
      <c r="P775" t="str">
        <f t="shared" si="101"/>
        <v>enero</v>
      </c>
      <c r="Q775" s="43">
        <v>46537</v>
      </c>
      <c r="R775" s="51">
        <f t="shared" si="111"/>
        <v>24.333333333333332</v>
      </c>
      <c r="S775" s="17" t="s">
        <v>21</v>
      </c>
      <c r="T775" s="17" t="s">
        <v>1478</v>
      </c>
      <c r="U775" s="18">
        <v>0</v>
      </c>
      <c r="V775" s="18">
        <v>0</v>
      </c>
      <c r="W775" s="18" t="s">
        <v>25</v>
      </c>
      <c r="X775" s="15" t="str">
        <f t="shared" si="102"/>
        <v>NO APLICA</v>
      </c>
      <c r="Y775" s="26" t="s">
        <v>1142</v>
      </c>
      <c r="Z775" s="26" t="s">
        <v>17</v>
      </c>
      <c r="AA775" s="26" t="s">
        <v>17</v>
      </c>
      <c r="AB775" s="27" t="s">
        <v>1128</v>
      </c>
      <c r="AC775" s="26" t="s">
        <v>17</v>
      </c>
      <c r="AD775" s="26" t="str">
        <f t="shared" si="125"/>
        <v>Pública clasificada</v>
      </c>
      <c r="AE775" s="26" t="e">
        <f>CONCATENATE(#REF!,"-","Tipo de información"," ",AD775,"-",N775)</f>
        <v>#REF!</v>
      </c>
    </row>
    <row r="776" spans="8:31" ht="409.5" x14ac:dyDescent="0.25">
      <c r="H776" s="16"/>
      <c r="I776" s="16"/>
      <c r="J776" s="16"/>
      <c r="K776" s="17" t="s">
        <v>1278</v>
      </c>
      <c r="L776" s="17" t="s">
        <v>1479</v>
      </c>
      <c r="M776" s="17">
        <v>85100000</v>
      </c>
      <c r="N776" s="35" t="s">
        <v>1463</v>
      </c>
      <c r="O776" s="43">
        <v>45818</v>
      </c>
      <c r="P776" t="str">
        <f t="shared" si="101"/>
        <v>enero</v>
      </c>
      <c r="Q776" s="43">
        <v>46914</v>
      </c>
      <c r="R776" s="51">
        <f t="shared" si="111"/>
        <v>36.533333333333331</v>
      </c>
      <c r="S776" s="17" t="s">
        <v>21</v>
      </c>
      <c r="T776" s="17" t="s">
        <v>1478</v>
      </c>
      <c r="U776" s="18">
        <v>0</v>
      </c>
      <c r="V776" s="18">
        <v>0</v>
      </c>
      <c r="W776" s="18" t="s">
        <v>25</v>
      </c>
      <c r="X776" s="15" t="str">
        <f t="shared" si="102"/>
        <v>NO APLICA</v>
      </c>
      <c r="Y776" s="26" t="s">
        <v>1142</v>
      </c>
      <c r="Z776" s="26" t="s">
        <v>17</v>
      </c>
      <c r="AA776" s="26" t="s">
        <v>17</v>
      </c>
      <c r="AB776" s="27" t="s">
        <v>1128</v>
      </c>
      <c r="AC776" s="26" t="s">
        <v>17</v>
      </c>
      <c r="AD776" s="26" t="str">
        <f t="shared" si="125"/>
        <v>Pública clasificada</v>
      </c>
      <c r="AE776" s="26" t="str">
        <f t="shared" ref="AE776" si="136">CONCATENATE(I777,"-","Tipo de información"," ",AD776,"-",N776)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77" spans="8:31" ht="285" x14ac:dyDescent="0.25">
      <c r="H777" s="16"/>
      <c r="I777" s="16"/>
      <c r="J777" s="16"/>
      <c r="K777" s="17" t="s">
        <v>1279</v>
      </c>
      <c r="L777" s="17" t="s">
        <v>1479</v>
      </c>
      <c r="M777" s="17">
        <v>85100000</v>
      </c>
      <c r="N777" s="35" t="s">
        <v>1463</v>
      </c>
      <c r="O777" s="43">
        <v>45833</v>
      </c>
      <c r="P777" t="str">
        <f t="shared" ref="P777:P840" si="137">TEXT(MONTH(O777),"mmmm")</f>
        <v>enero</v>
      </c>
      <c r="Q777" s="43">
        <v>46563</v>
      </c>
      <c r="R777" s="51">
        <f t="shared" si="111"/>
        <v>24.333333333333332</v>
      </c>
      <c r="S777" s="17" t="s">
        <v>21</v>
      </c>
      <c r="T777" s="17" t="s">
        <v>1478</v>
      </c>
      <c r="U777" s="18">
        <v>0</v>
      </c>
      <c r="V777" s="18">
        <v>0</v>
      </c>
      <c r="W777" s="18" t="s">
        <v>25</v>
      </c>
      <c r="X777" s="15" t="str">
        <f t="shared" ref="X777:X840" si="138">IF(W777="SI","APROBADAS","NO APLICA")</f>
        <v>NO APLICA</v>
      </c>
      <c r="Y777" s="26" t="s">
        <v>1142</v>
      </c>
      <c r="Z777" s="26" t="s">
        <v>17</v>
      </c>
      <c r="AA777" s="26" t="s">
        <v>17</v>
      </c>
      <c r="AB777" s="27" t="s">
        <v>1128</v>
      </c>
      <c r="AC777" s="26" t="s">
        <v>17</v>
      </c>
      <c r="AD777" s="26" t="str">
        <f t="shared" si="125"/>
        <v>Pública clasificada</v>
      </c>
      <c r="AE777" s="26" t="e">
        <f>CONCATENATE(#REF!,"-","Tipo de información"," ",AD777,"-",N777)</f>
        <v>#REF!</v>
      </c>
    </row>
    <row r="778" spans="8:31" ht="409.5" x14ac:dyDescent="0.25">
      <c r="H778" s="16"/>
      <c r="I778" s="16"/>
      <c r="J778" s="16"/>
      <c r="K778" s="17" t="s">
        <v>1280</v>
      </c>
      <c r="L778" s="17" t="s">
        <v>1479</v>
      </c>
      <c r="M778" s="17">
        <v>85100000</v>
      </c>
      <c r="N778" s="35" t="s">
        <v>1463</v>
      </c>
      <c r="O778" s="43">
        <v>45809</v>
      </c>
      <c r="P778" t="str">
        <f t="shared" si="137"/>
        <v>enero</v>
      </c>
      <c r="Q778" s="43">
        <v>46539</v>
      </c>
      <c r="R778" s="51">
        <f t="shared" si="111"/>
        <v>24.333333333333332</v>
      </c>
      <c r="S778" s="17" t="s">
        <v>21</v>
      </c>
      <c r="T778" s="17" t="s">
        <v>1478</v>
      </c>
      <c r="U778" s="18">
        <v>0</v>
      </c>
      <c r="V778" s="18">
        <v>0</v>
      </c>
      <c r="W778" s="18" t="s">
        <v>25</v>
      </c>
      <c r="X778" s="15" t="str">
        <f t="shared" si="138"/>
        <v>NO APLICA</v>
      </c>
      <c r="Y778" s="26" t="s">
        <v>1142</v>
      </c>
      <c r="Z778" s="26" t="s">
        <v>17</v>
      </c>
      <c r="AA778" s="26" t="s">
        <v>17</v>
      </c>
      <c r="AB778" s="27" t="s">
        <v>1128</v>
      </c>
      <c r="AC778" s="26" t="s">
        <v>17</v>
      </c>
      <c r="AD778" s="26" t="str">
        <f t="shared" si="125"/>
        <v>Pública clasificada</v>
      </c>
      <c r="AE778" s="26" t="str">
        <f t="shared" ref="AE778" si="139">CONCATENATE(I779,"-","Tipo de información"," ",AD778,"-",N778)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79" spans="8:31" ht="285" x14ac:dyDescent="0.25">
      <c r="H779" s="16"/>
      <c r="I779" s="16"/>
      <c r="J779" s="16"/>
      <c r="K779" s="17" t="s">
        <v>1281</v>
      </c>
      <c r="L779" s="17" t="s">
        <v>1479</v>
      </c>
      <c r="M779" s="17">
        <v>85100000</v>
      </c>
      <c r="N779" s="35" t="s">
        <v>1463</v>
      </c>
      <c r="O779" s="43">
        <v>45810</v>
      </c>
      <c r="P779" t="str">
        <f t="shared" si="137"/>
        <v>enero</v>
      </c>
      <c r="Q779" s="43">
        <v>46906</v>
      </c>
      <c r="R779" s="51">
        <f t="shared" si="111"/>
        <v>36.533333333333331</v>
      </c>
      <c r="S779" s="17" t="s">
        <v>21</v>
      </c>
      <c r="T779" s="17" t="s">
        <v>1478</v>
      </c>
      <c r="U779" s="18">
        <v>0</v>
      </c>
      <c r="V779" s="18">
        <v>0</v>
      </c>
      <c r="W779" s="18" t="s">
        <v>25</v>
      </c>
      <c r="X779" s="15" t="str">
        <f t="shared" si="138"/>
        <v>NO APLICA</v>
      </c>
      <c r="Y779" s="26" t="s">
        <v>1142</v>
      </c>
      <c r="Z779" s="26" t="s">
        <v>17</v>
      </c>
      <c r="AA779" s="26" t="s">
        <v>17</v>
      </c>
      <c r="AB779" s="27" t="s">
        <v>1128</v>
      </c>
      <c r="AC779" s="26" t="s">
        <v>17</v>
      </c>
      <c r="AD779" s="26" t="str">
        <f t="shared" si="125"/>
        <v>Pública clasificada</v>
      </c>
      <c r="AE779" s="26" t="e">
        <f>CONCATENATE(#REF!,"-","Tipo de información"," ",AD779,"-",N779)</f>
        <v>#REF!</v>
      </c>
    </row>
    <row r="780" spans="8:31" ht="409.5" x14ac:dyDescent="0.25">
      <c r="H780" s="16"/>
      <c r="I780" s="16"/>
      <c r="J780" s="16"/>
      <c r="K780" s="17" t="s">
        <v>1282</v>
      </c>
      <c r="L780" s="17" t="s">
        <v>1479</v>
      </c>
      <c r="M780" s="17">
        <v>85100000</v>
      </c>
      <c r="N780" s="35" t="s">
        <v>1463</v>
      </c>
      <c r="O780" s="43">
        <v>45810</v>
      </c>
      <c r="P780" t="str">
        <f t="shared" si="137"/>
        <v>enero</v>
      </c>
      <c r="Q780" s="43">
        <v>46540</v>
      </c>
      <c r="R780" s="51">
        <f t="shared" si="111"/>
        <v>24.333333333333332</v>
      </c>
      <c r="S780" s="17" t="s">
        <v>21</v>
      </c>
      <c r="T780" s="17" t="s">
        <v>1478</v>
      </c>
      <c r="U780" s="18">
        <v>0</v>
      </c>
      <c r="V780" s="18">
        <v>0</v>
      </c>
      <c r="W780" s="18" t="s">
        <v>25</v>
      </c>
      <c r="X780" s="15" t="str">
        <f t="shared" si="138"/>
        <v>NO APLICA</v>
      </c>
      <c r="Y780" s="26" t="s">
        <v>1142</v>
      </c>
      <c r="Z780" s="26" t="s">
        <v>17</v>
      </c>
      <c r="AA780" s="26" t="s">
        <v>17</v>
      </c>
      <c r="AB780" s="27" t="s">
        <v>1128</v>
      </c>
      <c r="AC780" s="26" t="s">
        <v>17</v>
      </c>
      <c r="AD780" s="26" t="str">
        <f t="shared" si="125"/>
        <v>Pública clasificada</v>
      </c>
      <c r="AE780" s="26" t="str">
        <f t="shared" ref="AE780" si="140">CONCATENATE(I781,"-","Tipo de información"," ",AD780,"-",N780)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81" spans="8:31" ht="285" x14ac:dyDescent="0.25">
      <c r="H781" s="16"/>
      <c r="I781" s="16"/>
      <c r="J781" s="16"/>
      <c r="K781" s="17" t="s">
        <v>1283</v>
      </c>
      <c r="L781" s="17" t="s">
        <v>1479</v>
      </c>
      <c r="M781" s="17">
        <v>85100000</v>
      </c>
      <c r="N781" s="35" t="s">
        <v>1463</v>
      </c>
      <c r="O781" s="43">
        <v>45811</v>
      </c>
      <c r="P781" t="str">
        <f t="shared" si="137"/>
        <v>enero</v>
      </c>
      <c r="Q781" s="43">
        <v>46541</v>
      </c>
      <c r="R781" s="51">
        <f t="shared" si="111"/>
        <v>24.333333333333332</v>
      </c>
      <c r="S781" s="17" t="s">
        <v>21</v>
      </c>
      <c r="T781" s="17" t="s">
        <v>1478</v>
      </c>
      <c r="U781" s="18">
        <v>0</v>
      </c>
      <c r="V781" s="18">
        <v>0</v>
      </c>
      <c r="W781" s="18" t="s">
        <v>25</v>
      </c>
      <c r="X781" s="15" t="str">
        <f t="shared" si="138"/>
        <v>NO APLICA</v>
      </c>
      <c r="Y781" s="26" t="s">
        <v>1142</v>
      </c>
      <c r="Z781" s="26" t="s">
        <v>17</v>
      </c>
      <c r="AA781" s="26" t="s">
        <v>17</v>
      </c>
      <c r="AB781" s="27" t="s">
        <v>1128</v>
      </c>
      <c r="AC781" s="26" t="s">
        <v>17</v>
      </c>
      <c r="AD781" s="26" t="str">
        <f t="shared" si="125"/>
        <v>Pública clasificada</v>
      </c>
      <c r="AE781" s="26" t="e">
        <f>CONCATENATE(#REF!,"-","Tipo de información"," ",AD781,"-",N781)</f>
        <v>#REF!</v>
      </c>
    </row>
    <row r="782" spans="8:31" ht="409.5" x14ac:dyDescent="0.25">
      <c r="H782" s="16"/>
      <c r="I782" s="16"/>
      <c r="J782" s="16"/>
      <c r="K782" s="17" t="s">
        <v>1284</v>
      </c>
      <c r="L782" s="17" t="s">
        <v>1479</v>
      </c>
      <c r="M782" s="17">
        <v>85100000</v>
      </c>
      <c r="N782" s="35" t="s">
        <v>1463</v>
      </c>
      <c r="O782" s="43">
        <v>45812</v>
      </c>
      <c r="P782" t="str">
        <f t="shared" si="137"/>
        <v>enero</v>
      </c>
      <c r="Q782" s="43">
        <v>46908</v>
      </c>
      <c r="R782" s="51">
        <f t="shared" si="111"/>
        <v>36.533333333333331</v>
      </c>
      <c r="S782" s="17" t="s">
        <v>21</v>
      </c>
      <c r="T782" s="17" t="s">
        <v>1478</v>
      </c>
      <c r="U782" s="18">
        <v>0</v>
      </c>
      <c r="V782" s="18">
        <v>0</v>
      </c>
      <c r="W782" s="18" t="s">
        <v>25</v>
      </c>
      <c r="X782" s="15" t="str">
        <f t="shared" si="138"/>
        <v>NO APLICA</v>
      </c>
      <c r="Y782" s="26" t="s">
        <v>1142</v>
      </c>
      <c r="Z782" s="26" t="s">
        <v>17</v>
      </c>
      <c r="AA782" s="26" t="s">
        <v>17</v>
      </c>
      <c r="AB782" s="27" t="s">
        <v>1128</v>
      </c>
      <c r="AC782" s="26" t="s">
        <v>17</v>
      </c>
      <c r="AD782" s="26" t="str">
        <f t="shared" si="125"/>
        <v>Pública clasificada</v>
      </c>
      <c r="AE782" s="26" t="str">
        <f t="shared" ref="AE782" si="141">CONCATENATE(I783,"-","Tipo de información"," ",AD782,"-",N782)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83" spans="8:31" ht="285" x14ac:dyDescent="0.25">
      <c r="H783" s="16"/>
      <c r="I783" s="16"/>
      <c r="J783" s="16"/>
      <c r="K783" s="17" t="s">
        <v>1285</v>
      </c>
      <c r="L783" s="17" t="s">
        <v>1479</v>
      </c>
      <c r="M783" s="17">
        <v>85100000</v>
      </c>
      <c r="N783" s="35" t="s">
        <v>1463</v>
      </c>
      <c r="O783" s="43">
        <v>45813</v>
      </c>
      <c r="P783" t="str">
        <f t="shared" si="137"/>
        <v>enero</v>
      </c>
      <c r="Q783" s="43">
        <v>46909</v>
      </c>
      <c r="R783" s="51">
        <f t="shared" si="111"/>
        <v>36.533333333333331</v>
      </c>
      <c r="S783" s="17" t="s">
        <v>21</v>
      </c>
      <c r="T783" s="17" t="s">
        <v>1478</v>
      </c>
      <c r="U783" s="18">
        <v>0</v>
      </c>
      <c r="V783" s="18">
        <v>0</v>
      </c>
      <c r="W783" s="18" t="s">
        <v>25</v>
      </c>
      <c r="X783" s="15" t="str">
        <f t="shared" si="138"/>
        <v>NO APLICA</v>
      </c>
      <c r="Y783" s="26" t="s">
        <v>1142</v>
      </c>
      <c r="Z783" s="26" t="s">
        <v>17</v>
      </c>
      <c r="AA783" s="26" t="s">
        <v>17</v>
      </c>
      <c r="AB783" s="27" t="s">
        <v>1128</v>
      </c>
      <c r="AC783" s="26" t="s">
        <v>17</v>
      </c>
      <c r="AD783" s="26" t="str">
        <f t="shared" si="125"/>
        <v>Pública clasificada</v>
      </c>
      <c r="AE783" s="26" t="e">
        <f>CONCATENATE(#REF!,"-","Tipo de información"," ",AD783,"-",N783)</f>
        <v>#REF!</v>
      </c>
    </row>
    <row r="784" spans="8:31" ht="409.5" x14ac:dyDescent="0.25">
      <c r="H784" s="16"/>
      <c r="I784" s="16"/>
      <c r="J784" s="16"/>
      <c r="K784" s="17" t="s">
        <v>1286</v>
      </c>
      <c r="L784" s="17" t="s">
        <v>1479</v>
      </c>
      <c r="M784" s="17">
        <v>85100000</v>
      </c>
      <c r="N784" s="35" t="s">
        <v>1463</v>
      </c>
      <c r="O784" s="43">
        <v>45817</v>
      </c>
      <c r="P784" t="str">
        <f t="shared" si="137"/>
        <v>enero</v>
      </c>
      <c r="Q784" s="43">
        <v>46547</v>
      </c>
      <c r="R784" s="51">
        <f t="shared" si="111"/>
        <v>24.333333333333332</v>
      </c>
      <c r="S784" s="17" t="s">
        <v>21</v>
      </c>
      <c r="T784" s="17" t="s">
        <v>1478</v>
      </c>
      <c r="U784" s="18">
        <v>0</v>
      </c>
      <c r="V784" s="18">
        <v>0</v>
      </c>
      <c r="W784" s="18" t="s">
        <v>25</v>
      </c>
      <c r="X784" s="15" t="str">
        <f t="shared" si="138"/>
        <v>NO APLICA</v>
      </c>
      <c r="Y784" s="26" t="s">
        <v>1142</v>
      </c>
      <c r="Z784" s="26" t="s">
        <v>17</v>
      </c>
      <c r="AA784" s="26" t="s">
        <v>17</v>
      </c>
      <c r="AB784" s="27" t="s">
        <v>1128</v>
      </c>
      <c r="AC784" s="26" t="s">
        <v>17</v>
      </c>
      <c r="AD784" s="26" t="str">
        <f t="shared" si="125"/>
        <v>Pública clasificada</v>
      </c>
      <c r="AE784" s="26" t="str">
        <f t="shared" ref="AE784" si="142">CONCATENATE(I785,"-","Tipo de información"," ",AD784,"-",N784)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85" spans="8:31" ht="285" x14ac:dyDescent="0.25">
      <c r="H785" s="16"/>
      <c r="I785" s="16"/>
      <c r="J785" s="16"/>
      <c r="K785" s="17" t="s">
        <v>1287</v>
      </c>
      <c r="L785" s="17" t="s">
        <v>1479</v>
      </c>
      <c r="M785" s="17">
        <v>85100000</v>
      </c>
      <c r="N785" s="35" t="s">
        <v>1463</v>
      </c>
      <c r="O785" s="43">
        <v>45817</v>
      </c>
      <c r="P785" t="str">
        <f t="shared" si="137"/>
        <v>enero</v>
      </c>
      <c r="Q785" s="43">
        <v>46547</v>
      </c>
      <c r="R785" s="51">
        <f t="shared" si="111"/>
        <v>24.333333333333332</v>
      </c>
      <c r="S785" s="17" t="s">
        <v>21</v>
      </c>
      <c r="T785" s="17" t="s">
        <v>1478</v>
      </c>
      <c r="U785" s="18">
        <v>0</v>
      </c>
      <c r="V785" s="18">
        <v>0</v>
      </c>
      <c r="W785" s="18" t="s">
        <v>25</v>
      </c>
      <c r="X785" s="15" t="str">
        <f t="shared" si="138"/>
        <v>NO APLICA</v>
      </c>
      <c r="Y785" s="26" t="s">
        <v>1142</v>
      </c>
      <c r="Z785" s="26" t="s">
        <v>17</v>
      </c>
      <c r="AA785" s="26" t="s">
        <v>17</v>
      </c>
      <c r="AB785" s="27" t="s">
        <v>1128</v>
      </c>
      <c r="AC785" s="26" t="s">
        <v>17</v>
      </c>
      <c r="AD785" s="26" t="str">
        <f t="shared" si="125"/>
        <v>Pública clasificada</v>
      </c>
      <c r="AE785" s="26" t="e">
        <f>CONCATENATE(#REF!,"-","Tipo de información"," ",AD785,"-",N785)</f>
        <v>#REF!</v>
      </c>
    </row>
    <row r="786" spans="8:31" ht="409.5" x14ac:dyDescent="0.25">
      <c r="H786" s="16"/>
      <c r="I786" s="16"/>
      <c r="J786" s="16"/>
      <c r="K786" s="17" t="s">
        <v>1288</v>
      </c>
      <c r="L786" s="17" t="s">
        <v>1479</v>
      </c>
      <c r="M786" s="17">
        <v>85100000</v>
      </c>
      <c r="N786" s="35" t="s">
        <v>1463</v>
      </c>
      <c r="O786" s="43">
        <v>45823</v>
      </c>
      <c r="P786" t="str">
        <f t="shared" si="137"/>
        <v>enero</v>
      </c>
      <c r="Q786" s="43">
        <v>46553</v>
      </c>
      <c r="R786" s="51">
        <f t="shared" si="111"/>
        <v>24.333333333333332</v>
      </c>
      <c r="S786" s="17" t="s">
        <v>21</v>
      </c>
      <c r="T786" s="17" t="s">
        <v>1478</v>
      </c>
      <c r="U786" s="18">
        <v>0</v>
      </c>
      <c r="V786" s="18">
        <v>0</v>
      </c>
      <c r="W786" s="18" t="s">
        <v>25</v>
      </c>
      <c r="X786" s="15" t="str">
        <f t="shared" si="138"/>
        <v>NO APLICA</v>
      </c>
      <c r="Y786" s="26" t="s">
        <v>1142</v>
      </c>
      <c r="Z786" s="26" t="s">
        <v>17</v>
      </c>
      <c r="AA786" s="26" t="s">
        <v>17</v>
      </c>
      <c r="AB786" s="27" t="s">
        <v>1128</v>
      </c>
      <c r="AC786" s="26" t="s">
        <v>17</v>
      </c>
      <c r="AD786" s="26" t="str">
        <f t="shared" si="125"/>
        <v>Pública clasificada</v>
      </c>
      <c r="AE786" s="26" t="str">
        <f t="shared" ref="AE786" si="143">CONCATENATE(I787,"-","Tipo de información"," ",AD786,"-",N786)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87" spans="8:31" ht="285" x14ac:dyDescent="0.25">
      <c r="H787" s="16"/>
      <c r="I787" s="16"/>
      <c r="J787" s="16"/>
      <c r="K787" s="17" t="s">
        <v>1289</v>
      </c>
      <c r="L787" s="17" t="s">
        <v>1479</v>
      </c>
      <c r="M787" s="17">
        <v>85100000</v>
      </c>
      <c r="N787" s="35" t="s">
        <v>1463</v>
      </c>
      <c r="O787" s="43">
        <v>45830</v>
      </c>
      <c r="P787" t="str">
        <f t="shared" si="137"/>
        <v>enero</v>
      </c>
      <c r="Q787" s="43">
        <v>46560</v>
      </c>
      <c r="R787" s="51">
        <f t="shared" si="111"/>
        <v>24.333333333333332</v>
      </c>
      <c r="S787" s="17" t="s">
        <v>21</v>
      </c>
      <c r="T787" s="17" t="s">
        <v>1478</v>
      </c>
      <c r="U787" s="18">
        <v>0</v>
      </c>
      <c r="V787" s="18">
        <v>0</v>
      </c>
      <c r="W787" s="18" t="s">
        <v>25</v>
      </c>
      <c r="X787" s="15" t="str">
        <f t="shared" si="138"/>
        <v>NO APLICA</v>
      </c>
      <c r="Y787" s="26" t="s">
        <v>1142</v>
      </c>
      <c r="Z787" s="26" t="s">
        <v>17</v>
      </c>
      <c r="AA787" s="26" t="s">
        <v>17</v>
      </c>
      <c r="AB787" s="27" t="s">
        <v>1128</v>
      </c>
      <c r="AC787" s="26" t="s">
        <v>17</v>
      </c>
      <c r="AD787" s="26" t="str">
        <f t="shared" si="125"/>
        <v>Pública clasificada</v>
      </c>
      <c r="AE787" s="26" t="e">
        <f>CONCATENATE(#REF!,"-","Tipo de información"," ",AD787,"-",N787)</f>
        <v>#REF!</v>
      </c>
    </row>
    <row r="788" spans="8:31" ht="409.5" x14ac:dyDescent="0.25">
      <c r="H788" s="16"/>
      <c r="I788" s="16"/>
      <c r="J788" s="16"/>
      <c r="K788" s="17" t="s">
        <v>1290</v>
      </c>
      <c r="L788" s="17" t="s">
        <v>1479</v>
      </c>
      <c r="M788" s="17">
        <v>85100000</v>
      </c>
      <c r="N788" s="35" t="s">
        <v>1463</v>
      </c>
      <c r="O788" s="43">
        <v>45830</v>
      </c>
      <c r="P788" t="str">
        <f t="shared" si="137"/>
        <v>enero</v>
      </c>
      <c r="Q788" s="43">
        <v>46560</v>
      </c>
      <c r="R788" s="51">
        <f t="shared" si="111"/>
        <v>24.333333333333332</v>
      </c>
      <c r="S788" s="17" t="s">
        <v>21</v>
      </c>
      <c r="T788" s="17" t="s">
        <v>1478</v>
      </c>
      <c r="U788" s="18">
        <v>0</v>
      </c>
      <c r="V788" s="18">
        <v>0</v>
      </c>
      <c r="W788" s="18" t="s">
        <v>25</v>
      </c>
      <c r="X788" s="15" t="str">
        <f t="shared" si="138"/>
        <v>NO APLICA</v>
      </c>
      <c r="Y788" s="26" t="s">
        <v>1142</v>
      </c>
      <c r="Z788" s="26" t="s">
        <v>17</v>
      </c>
      <c r="AA788" s="26" t="s">
        <v>17</v>
      </c>
      <c r="AB788" s="27" t="s">
        <v>1128</v>
      </c>
      <c r="AC788" s="26" t="s">
        <v>17</v>
      </c>
      <c r="AD788" s="26" t="str">
        <f t="shared" si="125"/>
        <v>Pública clasificada</v>
      </c>
      <c r="AE788" s="26" t="str">
        <f t="shared" ref="AE788" si="144">CONCATENATE(I789,"-","Tipo de información"," ",AD788,"-",N788)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89" spans="8:31" ht="285" x14ac:dyDescent="0.25">
      <c r="H789" s="16"/>
      <c r="I789" s="16"/>
      <c r="J789" s="16"/>
      <c r="K789" s="17" t="s">
        <v>1291</v>
      </c>
      <c r="L789" s="17" t="s">
        <v>1479</v>
      </c>
      <c r="M789" s="17">
        <v>85100000</v>
      </c>
      <c r="N789" s="35" t="s">
        <v>1463</v>
      </c>
      <c r="O789" s="43">
        <v>45830</v>
      </c>
      <c r="P789" t="str">
        <f t="shared" si="137"/>
        <v>enero</v>
      </c>
      <c r="Q789" s="43">
        <v>46560</v>
      </c>
      <c r="R789" s="51">
        <f t="shared" si="111"/>
        <v>24.333333333333332</v>
      </c>
      <c r="S789" s="17" t="s">
        <v>21</v>
      </c>
      <c r="T789" s="17" t="s">
        <v>1478</v>
      </c>
      <c r="U789" s="18">
        <v>0</v>
      </c>
      <c r="V789" s="18">
        <v>0</v>
      </c>
      <c r="W789" s="18" t="s">
        <v>25</v>
      </c>
      <c r="X789" s="15" t="str">
        <f t="shared" si="138"/>
        <v>NO APLICA</v>
      </c>
      <c r="Y789" s="26" t="s">
        <v>1142</v>
      </c>
      <c r="Z789" s="26" t="s">
        <v>17</v>
      </c>
      <c r="AA789" s="26" t="s">
        <v>17</v>
      </c>
      <c r="AB789" s="27" t="s">
        <v>1128</v>
      </c>
      <c r="AC789" s="26" t="s">
        <v>17</v>
      </c>
      <c r="AD789" s="26" t="str">
        <f t="shared" si="125"/>
        <v>Pública clasificada</v>
      </c>
      <c r="AE789" s="26" t="e">
        <f>CONCATENATE(#REF!,"-","Tipo de información"," ",AD789,"-",N789)</f>
        <v>#REF!</v>
      </c>
    </row>
    <row r="790" spans="8:31" ht="409.5" x14ac:dyDescent="0.25">
      <c r="H790" s="16"/>
      <c r="I790" s="16"/>
      <c r="J790" s="16"/>
      <c r="K790" s="17" t="s">
        <v>1292</v>
      </c>
      <c r="L790" s="17" t="s">
        <v>1479</v>
      </c>
      <c r="M790" s="17">
        <v>85100000</v>
      </c>
      <c r="N790" s="35" t="s">
        <v>1463</v>
      </c>
      <c r="O790" s="43">
        <v>45833</v>
      </c>
      <c r="P790" t="str">
        <f t="shared" si="137"/>
        <v>enero</v>
      </c>
      <c r="Q790" s="43">
        <v>46563</v>
      </c>
      <c r="R790" s="51">
        <f t="shared" si="111"/>
        <v>24.333333333333332</v>
      </c>
      <c r="S790" s="17" t="s">
        <v>21</v>
      </c>
      <c r="T790" s="17" t="s">
        <v>1478</v>
      </c>
      <c r="U790" s="18">
        <v>0</v>
      </c>
      <c r="V790" s="18">
        <v>0</v>
      </c>
      <c r="W790" s="18" t="s">
        <v>25</v>
      </c>
      <c r="X790" s="15" t="str">
        <f t="shared" si="138"/>
        <v>NO APLICA</v>
      </c>
      <c r="Y790" s="26" t="s">
        <v>1142</v>
      </c>
      <c r="Z790" s="26" t="s">
        <v>17</v>
      </c>
      <c r="AA790" s="26" t="s">
        <v>17</v>
      </c>
      <c r="AB790" s="27" t="s">
        <v>1128</v>
      </c>
      <c r="AC790" s="26" t="s">
        <v>17</v>
      </c>
      <c r="AD790" s="26" t="str">
        <f t="shared" si="125"/>
        <v>Pública clasificada</v>
      </c>
      <c r="AE790" s="26" t="str">
        <f t="shared" ref="AE790" si="145">CONCATENATE(I791,"-","Tipo de información"," ",AD790,"-",N790)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91" spans="8:31" ht="285" x14ac:dyDescent="0.25">
      <c r="H791" s="16"/>
      <c r="I791" s="16"/>
      <c r="J791" s="16"/>
      <c r="K791" s="17" t="s">
        <v>1293</v>
      </c>
      <c r="L791" s="17" t="s">
        <v>1479</v>
      </c>
      <c r="M791" s="17">
        <v>85100000</v>
      </c>
      <c r="N791" s="35" t="s">
        <v>1463</v>
      </c>
      <c r="O791" s="43">
        <v>45833</v>
      </c>
      <c r="P791" t="str">
        <f t="shared" si="137"/>
        <v>enero</v>
      </c>
      <c r="Q791" s="43">
        <v>46929</v>
      </c>
      <c r="R791" s="51">
        <f t="shared" si="111"/>
        <v>36.533333333333331</v>
      </c>
      <c r="S791" s="17" t="s">
        <v>21</v>
      </c>
      <c r="T791" s="17" t="s">
        <v>1478</v>
      </c>
      <c r="U791" s="18">
        <v>0</v>
      </c>
      <c r="V791" s="18">
        <v>0</v>
      </c>
      <c r="W791" s="18" t="s">
        <v>25</v>
      </c>
      <c r="X791" s="15" t="str">
        <f t="shared" si="138"/>
        <v>NO APLICA</v>
      </c>
      <c r="Y791" s="26" t="s">
        <v>1142</v>
      </c>
      <c r="Z791" s="26" t="s">
        <v>17</v>
      </c>
      <c r="AA791" s="26" t="s">
        <v>17</v>
      </c>
      <c r="AB791" s="27" t="s">
        <v>1128</v>
      </c>
      <c r="AC791" s="26" t="s">
        <v>17</v>
      </c>
      <c r="AD791" s="26" t="str">
        <f t="shared" si="125"/>
        <v>Pública clasificada</v>
      </c>
      <c r="AE791" s="26" t="e">
        <f>CONCATENATE(#REF!,"-","Tipo de información"," ",AD791,"-",N791)</f>
        <v>#REF!</v>
      </c>
    </row>
    <row r="792" spans="8:31" ht="409.5" x14ac:dyDescent="0.25">
      <c r="H792" s="16"/>
      <c r="I792" s="16"/>
      <c r="J792" s="16"/>
      <c r="K792" s="17" t="s">
        <v>1294</v>
      </c>
      <c r="L792" s="17" t="s">
        <v>1479</v>
      </c>
      <c r="M792" s="17">
        <v>85100000</v>
      </c>
      <c r="N792" s="35" t="s">
        <v>1463</v>
      </c>
      <c r="O792" s="43">
        <v>45837</v>
      </c>
      <c r="P792" t="str">
        <f t="shared" si="137"/>
        <v>enero</v>
      </c>
      <c r="Q792" s="43">
        <v>46567</v>
      </c>
      <c r="R792" s="51">
        <f t="shared" si="111"/>
        <v>24.333333333333332</v>
      </c>
      <c r="S792" s="17" t="s">
        <v>21</v>
      </c>
      <c r="T792" s="17" t="s">
        <v>1478</v>
      </c>
      <c r="U792" s="18">
        <v>0</v>
      </c>
      <c r="V792" s="18">
        <v>0</v>
      </c>
      <c r="W792" s="18" t="s">
        <v>25</v>
      </c>
      <c r="X792" s="15" t="str">
        <f t="shared" si="138"/>
        <v>NO APLICA</v>
      </c>
      <c r="Y792" s="26" t="s">
        <v>1142</v>
      </c>
      <c r="Z792" s="26" t="s">
        <v>17</v>
      </c>
      <c r="AA792" s="26" t="s">
        <v>17</v>
      </c>
      <c r="AB792" s="27" t="s">
        <v>1128</v>
      </c>
      <c r="AC792" s="26" t="s">
        <v>17</v>
      </c>
      <c r="AD792" s="26" t="str">
        <f t="shared" si="125"/>
        <v>Pública clasificada</v>
      </c>
      <c r="AE792" s="26" t="str">
        <f t="shared" ref="AE792" si="146">CONCATENATE(I793,"-","Tipo de información"," ",AD792,"-",N792)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93" spans="8:31" ht="285" x14ac:dyDescent="0.25">
      <c r="H793" s="16"/>
      <c r="I793" s="16"/>
      <c r="J793" s="16"/>
      <c r="K793" s="17" t="s">
        <v>1295</v>
      </c>
      <c r="L793" s="17" t="s">
        <v>1479</v>
      </c>
      <c r="M793" s="17">
        <v>85100000</v>
      </c>
      <c r="N793" s="35" t="s">
        <v>1463</v>
      </c>
      <c r="O793" s="43">
        <v>45838</v>
      </c>
      <c r="P793" t="str">
        <f t="shared" si="137"/>
        <v>enero</v>
      </c>
      <c r="Q793" s="43">
        <v>46934</v>
      </c>
      <c r="R793" s="51">
        <f t="shared" si="111"/>
        <v>36.533333333333331</v>
      </c>
      <c r="S793" s="17" t="s">
        <v>21</v>
      </c>
      <c r="T793" s="17" t="s">
        <v>1478</v>
      </c>
      <c r="U793" s="18">
        <v>0</v>
      </c>
      <c r="V793" s="18">
        <v>0</v>
      </c>
      <c r="W793" s="18" t="s">
        <v>25</v>
      </c>
      <c r="X793" s="15" t="str">
        <f t="shared" si="138"/>
        <v>NO APLICA</v>
      </c>
      <c r="Y793" s="26" t="s">
        <v>1142</v>
      </c>
      <c r="Z793" s="26" t="s">
        <v>17</v>
      </c>
      <c r="AA793" s="26" t="s">
        <v>17</v>
      </c>
      <c r="AB793" s="27" t="s">
        <v>1128</v>
      </c>
      <c r="AC793" s="26" t="s">
        <v>17</v>
      </c>
      <c r="AD793" s="26" t="str">
        <f t="shared" si="125"/>
        <v>Pública clasificada</v>
      </c>
      <c r="AE793" s="26" t="e">
        <f>CONCATENATE(#REF!,"-","Tipo de información"," ",AD793,"-",N793)</f>
        <v>#REF!</v>
      </c>
    </row>
    <row r="794" spans="8:31" ht="409.5" x14ac:dyDescent="0.25">
      <c r="H794" s="16"/>
      <c r="I794" s="16"/>
      <c r="J794" s="16"/>
      <c r="K794" s="17" t="s">
        <v>1296</v>
      </c>
      <c r="L794" s="17" t="s">
        <v>1479</v>
      </c>
      <c r="M794" s="17">
        <v>85100000</v>
      </c>
      <c r="N794" s="35" t="s">
        <v>1463</v>
      </c>
      <c r="O794" s="43">
        <v>45838</v>
      </c>
      <c r="P794" t="str">
        <f t="shared" si="137"/>
        <v>enero</v>
      </c>
      <c r="Q794" s="43">
        <v>46568</v>
      </c>
      <c r="R794" s="51">
        <f t="shared" ref="R794:R857" si="147">(Q794-O794)/30</f>
        <v>24.333333333333332</v>
      </c>
      <c r="S794" s="17" t="s">
        <v>21</v>
      </c>
      <c r="T794" s="17" t="s">
        <v>1478</v>
      </c>
      <c r="U794" s="18">
        <v>0</v>
      </c>
      <c r="V794" s="18">
        <v>0</v>
      </c>
      <c r="W794" s="18" t="s">
        <v>25</v>
      </c>
      <c r="X794" s="15" t="str">
        <f t="shared" si="138"/>
        <v>NO APLICA</v>
      </c>
      <c r="Y794" s="26" t="s">
        <v>1142</v>
      </c>
      <c r="Z794" s="26" t="s">
        <v>17</v>
      </c>
      <c r="AA794" s="26" t="s">
        <v>17</v>
      </c>
      <c r="AB794" s="27" t="s">
        <v>1128</v>
      </c>
      <c r="AC794" s="26" t="s">
        <v>17</v>
      </c>
      <c r="AD794" s="26" t="str">
        <f t="shared" si="125"/>
        <v>Pública clasificada</v>
      </c>
      <c r="AE794" s="26" t="str">
        <f t="shared" ref="AE794" si="148">CONCATENATE(I795,"-","Tipo de información"," ",AD794,"-",N794)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95" spans="8:31" ht="285" x14ac:dyDescent="0.25">
      <c r="H795" s="16"/>
      <c r="I795" s="16"/>
      <c r="J795" s="16"/>
      <c r="K795" s="17" t="s">
        <v>1297</v>
      </c>
      <c r="L795" s="17" t="s">
        <v>1479</v>
      </c>
      <c r="M795" s="17">
        <v>85100000</v>
      </c>
      <c r="N795" s="35" t="s">
        <v>1463</v>
      </c>
      <c r="O795" s="43">
        <v>45838</v>
      </c>
      <c r="P795" t="str">
        <f t="shared" si="137"/>
        <v>enero</v>
      </c>
      <c r="Q795" s="43">
        <v>46568</v>
      </c>
      <c r="R795" s="51">
        <f t="shared" si="147"/>
        <v>24.333333333333332</v>
      </c>
      <c r="S795" s="17" t="s">
        <v>21</v>
      </c>
      <c r="T795" s="17" t="s">
        <v>1478</v>
      </c>
      <c r="U795" s="18">
        <v>0</v>
      </c>
      <c r="V795" s="18">
        <v>0</v>
      </c>
      <c r="W795" s="18" t="s">
        <v>25</v>
      </c>
      <c r="X795" s="15" t="str">
        <f t="shared" si="138"/>
        <v>NO APLICA</v>
      </c>
      <c r="Y795" s="26" t="s">
        <v>1142</v>
      </c>
      <c r="Z795" s="26" t="s">
        <v>17</v>
      </c>
      <c r="AA795" s="26" t="s">
        <v>17</v>
      </c>
      <c r="AB795" s="27" t="s">
        <v>1128</v>
      </c>
      <c r="AC795" s="26" t="s">
        <v>17</v>
      </c>
      <c r="AD795" s="26" t="str">
        <f t="shared" si="125"/>
        <v>Pública clasificada</v>
      </c>
      <c r="AE795" s="26" t="e">
        <f>CONCATENATE(#REF!,"-","Tipo de información"," ",AD795,"-",N795)</f>
        <v>#REF!</v>
      </c>
    </row>
    <row r="796" spans="8:31" ht="409.5" x14ac:dyDescent="0.25">
      <c r="H796" s="16"/>
      <c r="I796" s="16"/>
      <c r="J796" s="16"/>
      <c r="K796" s="17" t="s">
        <v>1298</v>
      </c>
      <c r="L796" s="17" t="s">
        <v>1479</v>
      </c>
      <c r="M796" s="17">
        <v>85100000</v>
      </c>
      <c r="N796" s="35" t="s">
        <v>1463</v>
      </c>
      <c r="O796" s="43">
        <v>45838</v>
      </c>
      <c r="P796" t="str">
        <f t="shared" si="137"/>
        <v>enero</v>
      </c>
      <c r="Q796" s="43">
        <v>46568</v>
      </c>
      <c r="R796" s="51">
        <f t="shared" si="147"/>
        <v>24.333333333333332</v>
      </c>
      <c r="S796" s="17" t="s">
        <v>21</v>
      </c>
      <c r="T796" s="17" t="s">
        <v>1478</v>
      </c>
      <c r="U796" s="18">
        <v>0</v>
      </c>
      <c r="V796" s="18">
        <v>0</v>
      </c>
      <c r="W796" s="18" t="s">
        <v>25</v>
      </c>
      <c r="X796" s="15" t="str">
        <f t="shared" si="138"/>
        <v>NO APLICA</v>
      </c>
      <c r="Y796" s="26" t="s">
        <v>1142</v>
      </c>
      <c r="Z796" s="26" t="s">
        <v>17</v>
      </c>
      <c r="AA796" s="26" t="s">
        <v>17</v>
      </c>
      <c r="AB796" s="27" t="s">
        <v>1128</v>
      </c>
      <c r="AC796" s="26" t="s">
        <v>17</v>
      </c>
      <c r="AD796" s="26" t="str">
        <f t="shared" si="125"/>
        <v>Pública clasificada</v>
      </c>
      <c r="AE796" s="26" t="str">
        <f t="shared" ref="AE796" si="149">CONCATENATE(I797,"-","Tipo de información"," ",AD796,"-",N796)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97" spans="8:31" ht="285" x14ac:dyDescent="0.25">
      <c r="H797" s="16"/>
      <c r="I797" s="16"/>
      <c r="J797" s="16"/>
      <c r="K797" s="17" t="s">
        <v>1299</v>
      </c>
      <c r="L797" s="17" t="s">
        <v>1479</v>
      </c>
      <c r="M797" s="17">
        <v>85100000</v>
      </c>
      <c r="N797" s="35" t="s">
        <v>1463</v>
      </c>
      <c r="O797" s="43">
        <v>45838</v>
      </c>
      <c r="P797" t="str">
        <f t="shared" si="137"/>
        <v>enero</v>
      </c>
      <c r="Q797" s="43">
        <v>46568</v>
      </c>
      <c r="R797" s="51">
        <f t="shared" si="147"/>
        <v>24.333333333333332</v>
      </c>
      <c r="S797" s="17" t="s">
        <v>21</v>
      </c>
      <c r="T797" s="17" t="s">
        <v>1478</v>
      </c>
      <c r="U797" s="18">
        <v>0</v>
      </c>
      <c r="V797" s="18">
        <v>0</v>
      </c>
      <c r="W797" s="18" t="s">
        <v>25</v>
      </c>
      <c r="X797" s="15" t="str">
        <f t="shared" si="138"/>
        <v>NO APLICA</v>
      </c>
      <c r="Y797" s="26" t="s">
        <v>1142</v>
      </c>
      <c r="Z797" s="26" t="s">
        <v>17</v>
      </c>
      <c r="AA797" s="26" t="s">
        <v>17</v>
      </c>
      <c r="AB797" s="27" t="s">
        <v>1128</v>
      </c>
      <c r="AC797" s="26" t="s">
        <v>17</v>
      </c>
      <c r="AD797" s="26" t="str">
        <f t="shared" si="125"/>
        <v>Pública clasificada</v>
      </c>
      <c r="AE797" s="26" t="e">
        <f>CONCATENATE(#REF!,"-","Tipo de información"," ",AD797,"-",N797)</f>
        <v>#REF!</v>
      </c>
    </row>
    <row r="798" spans="8:31" ht="409.5" x14ac:dyDescent="0.25">
      <c r="H798" s="16"/>
      <c r="I798" s="16"/>
      <c r="J798" s="16"/>
      <c r="K798" s="17" t="s">
        <v>1300</v>
      </c>
      <c r="L798" s="17" t="s">
        <v>1479</v>
      </c>
      <c r="M798" s="17">
        <v>85100000</v>
      </c>
      <c r="N798" s="35" t="s">
        <v>1463</v>
      </c>
      <c r="O798" s="43">
        <v>45838</v>
      </c>
      <c r="P798" t="str">
        <f t="shared" si="137"/>
        <v>enero</v>
      </c>
      <c r="Q798" s="43">
        <v>46568</v>
      </c>
      <c r="R798" s="51">
        <f t="shared" si="147"/>
        <v>24.333333333333332</v>
      </c>
      <c r="S798" s="17" t="s">
        <v>21</v>
      </c>
      <c r="T798" s="17" t="s">
        <v>1478</v>
      </c>
      <c r="U798" s="18">
        <v>0</v>
      </c>
      <c r="V798" s="18">
        <v>0</v>
      </c>
      <c r="W798" s="18" t="s">
        <v>25</v>
      </c>
      <c r="X798" s="15" t="str">
        <f t="shared" si="138"/>
        <v>NO APLICA</v>
      </c>
      <c r="Y798" s="26" t="s">
        <v>1142</v>
      </c>
      <c r="Z798" s="26" t="s">
        <v>17</v>
      </c>
      <c r="AA798" s="26" t="s">
        <v>17</v>
      </c>
      <c r="AB798" s="27" t="s">
        <v>1128</v>
      </c>
      <c r="AC798" s="26" t="s">
        <v>17</v>
      </c>
      <c r="AD798" s="26" t="str">
        <f t="shared" si="125"/>
        <v>Pública clasificada</v>
      </c>
      <c r="AE798" s="26" t="str">
        <f t="shared" ref="AE798" si="150">CONCATENATE(I799,"-","Tipo de información"," ",AD798,"-",N798)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799" spans="8:31" ht="285" x14ac:dyDescent="0.25">
      <c r="H799" s="16"/>
      <c r="I799" s="16"/>
      <c r="J799" s="16"/>
      <c r="K799" s="17" t="s">
        <v>1301</v>
      </c>
      <c r="L799" s="17" t="s">
        <v>1479</v>
      </c>
      <c r="M799" s="17">
        <v>85100000</v>
      </c>
      <c r="N799" s="35" t="s">
        <v>1463</v>
      </c>
      <c r="O799" s="43">
        <v>45838</v>
      </c>
      <c r="P799" t="str">
        <f t="shared" si="137"/>
        <v>enero</v>
      </c>
      <c r="Q799" s="43">
        <v>46568</v>
      </c>
      <c r="R799" s="51">
        <f t="shared" si="147"/>
        <v>24.333333333333332</v>
      </c>
      <c r="S799" s="17" t="s">
        <v>21</v>
      </c>
      <c r="T799" s="17" t="s">
        <v>1478</v>
      </c>
      <c r="U799" s="18">
        <v>0</v>
      </c>
      <c r="V799" s="18">
        <v>0</v>
      </c>
      <c r="W799" s="18" t="s">
        <v>25</v>
      </c>
      <c r="X799" s="15" t="str">
        <f t="shared" si="138"/>
        <v>NO APLICA</v>
      </c>
      <c r="Y799" s="26" t="s">
        <v>1142</v>
      </c>
      <c r="Z799" s="26" t="s">
        <v>17</v>
      </c>
      <c r="AA799" s="26" t="s">
        <v>17</v>
      </c>
      <c r="AB799" s="27" t="s">
        <v>1128</v>
      </c>
      <c r="AC799" s="26" t="s">
        <v>17</v>
      </c>
      <c r="AD799" s="26" t="str">
        <f t="shared" si="125"/>
        <v>Pública clasificada</v>
      </c>
      <c r="AE799" s="26" t="e">
        <f>CONCATENATE(#REF!,"-","Tipo de información"," ",AD799,"-",N799)</f>
        <v>#REF!</v>
      </c>
    </row>
    <row r="800" spans="8:31" ht="409.5" x14ac:dyDescent="0.25">
      <c r="H800" s="16"/>
      <c r="I800" s="16"/>
      <c r="J800" s="16"/>
      <c r="K800" s="17" t="s">
        <v>1302</v>
      </c>
      <c r="L800" s="17" t="s">
        <v>1479</v>
      </c>
      <c r="M800" s="17">
        <v>85100000</v>
      </c>
      <c r="N800" s="35" t="s">
        <v>1463</v>
      </c>
      <c r="O800" s="43">
        <v>45847</v>
      </c>
      <c r="P800" t="str">
        <f t="shared" si="137"/>
        <v>enero</v>
      </c>
      <c r="Q800" s="43">
        <v>46943</v>
      </c>
      <c r="R800" s="51">
        <f t="shared" si="147"/>
        <v>36.533333333333331</v>
      </c>
      <c r="S800" s="17" t="s">
        <v>21</v>
      </c>
      <c r="T800" s="17" t="s">
        <v>1478</v>
      </c>
      <c r="U800" s="18">
        <v>0</v>
      </c>
      <c r="V800" s="18">
        <v>0</v>
      </c>
      <c r="W800" s="18" t="s">
        <v>25</v>
      </c>
      <c r="X800" s="15" t="str">
        <f t="shared" si="138"/>
        <v>NO APLICA</v>
      </c>
      <c r="Y800" s="26" t="s">
        <v>1142</v>
      </c>
      <c r="Z800" s="26" t="s">
        <v>17</v>
      </c>
      <c r="AA800" s="26" t="s">
        <v>17</v>
      </c>
      <c r="AB800" s="27" t="s">
        <v>1128</v>
      </c>
      <c r="AC800" s="26" t="s">
        <v>17</v>
      </c>
      <c r="AD800" s="26" t="str">
        <f t="shared" si="125"/>
        <v>Pública clasificada</v>
      </c>
      <c r="AE800" s="26" t="str">
        <f t="shared" ref="AE800" si="151">CONCATENATE(I801,"-","Tipo de información"," ",AD800,"-",N800)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01" spans="8:31" ht="285" x14ac:dyDescent="0.25">
      <c r="H801" s="16"/>
      <c r="I801" s="16"/>
      <c r="J801" s="16"/>
      <c r="K801" s="17" t="s">
        <v>1303</v>
      </c>
      <c r="L801" s="17" t="s">
        <v>1479</v>
      </c>
      <c r="M801" s="17">
        <v>85100000</v>
      </c>
      <c r="N801" s="35" t="s">
        <v>1463</v>
      </c>
      <c r="O801" s="43">
        <v>45867</v>
      </c>
      <c r="P801" t="str">
        <f t="shared" si="137"/>
        <v>enero</v>
      </c>
      <c r="Q801" s="43">
        <v>46963</v>
      </c>
      <c r="R801" s="51">
        <f t="shared" si="147"/>
        <v>36.533333333333331</v>
      </c>
      <c r="S801" s="17" t="s">
        <v>21</v>
      </c>
      <c r="T801" s="17" t="s">
        <v>1478</v>
      </c>
      <c r="U801" s="18">
        <v>0</v>
      </c>
      <c r="V801" s="18">
        <v>0</v>
      </c>
      <c r="W801" s="18" t="s">
        <v>25</v>
      </c>
      <c r="X801" s="15" t="str">
        <f t="shared" si="138"/>
        <v>NO APLICA</v>
      </c>
      <c r="Y801" s="26" t="s">
        <v>1142</v>
      </c>
      <c r="Z801" s="26" t="s">
        <v>17</v>
      </c>
      <c r="AA801" s="26" t="s">
        <v>17</v>
      </c>
      <c r="AB801" s="27" t="s">
        <v>1128</v>
      </c>
      <c r="AC801" s="26" t="s">
        <v>17</v>
      </c>
      <c r="AD801" s="26" t="str">
        <f t="shared" si="125"/>
        <v>Pública clasificada</v>
      </c>
      <c r="AE801" s="26" t="e">
        <f>CONCATENATE(#REF!,"-","Tipo de información"," ",AD801,"-",N801)</f>
        <v>#REF!</v>
      </c>
    </row>
    <row r="802" spans="8:31" ht="409.5" x14ac:dyDescent="0.25">
      <c r="H802" s="16"/>
      <c r="I802" s="16"/>
      <c r="J802" s="16"/>
      <c r="K802" s="17" t="s">
        <v>1304</v>
      </c>
      <c r="L802" s="17" t="s">
        <v>1479</v>
      </c>
      <c r="M802" s="17">
        <v>85100000</v>
      </c>
      <c r="N802" s="35" t="s">
        <v>1463</v>
      </c>
      <c r="O802" s="43">
        <v>45867</v>
      </c>
      <c r="P802" t="str">
        <f t="shared" si="137"/>
        <v>enero</v>
      </c>
      <c r="Q802" s="43">
        <v>46597</v>
      </c>
      <c r="R802" s="51">
        <f t="shared" si="147"/>
        <v>24.333333333333332</v>
      </c>
      <c r="S802" s="17" t="s">
        <v>21</v>
      </c>
      <c r="T802" s="17" t="s">
        <v>1478</v>
      </c>
      <c r="U802" s="18">
        <v>0</v>
      </c>
      <c r="V802" s="18">
        <v>0</v>
      </c>
      <c r="W802" s="18" t="s">
        <v>25</v>
      </c>
      <c r="X802" s="15" t="str">
        <f t="shared" si="138"/>
        <v>NO APLICA</v>
      </c>
      <c r="Y802" s="26" t="s">
        <v>1142</v>
      </c>
      <c r="Z802" s="26" t="s">
        <v>17</v>
      </c>
      <c r="AA802" s="26" t="s">
        <v>17</v>
      </c>
      <c r="AB802" s="27" t="s">
        <v>1128</v>
      </c>
      <c r="AC802" s="26" t="s">
        <v>17</v>
      </c>
      <c r="AD802" s="26" t="str">
        <f t="shared" si="125"/>
        <v>Pública clasificada</v>
      </c>
      <c r="AE802" s="26" t="str">
        <f t="shared" ref="AE802" si="152">CONCATENATE(I803,"-","Tipo de información"," ",AD802,"-",N802)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03" spans="8:31" ht="285" x14ac:dyDescent="0.25">
      <c r="H803" s="16"/>
      <c r="I803" s="16"/>
      <c r="J803" s="16"/>
      <c r="K803" s="17" t="s">
        <v>1305</v>
      </c>
      <c r="L803" s="17" t="s">
        <v>1479</v>
      </c>
      <c r="M803" s="17">
        <v>85100000</v>
      </c>
      <c r="N803" s="35" t="s">
        <v>1463</v>
      </c>
      <c r="O803" s="43">
        <v>45839</v>
      </c>
      <c r="P803" t="str">
        <f t="shared" si="137"/>
        <v>enero</v>
      </c>
      <c r="Q803" s="43">
        <v>46569</v>
      </c>
      <c r="R803" s="51">
        <f t="shared" si="147"/>
        <v>24.333333333333332</v>
      </c>
      <c r="S803" s="17" t="s">
        <v>21</v>
      </c>
      <c r="T803" s="17" t="s">
        <v>1478</v>
      </c>
      <c r="U803" s="18">
        <v>0</v>
      </c>
      <c r="V803" s="18">
        <v>0</v>
      </c>
      <c r="W803" s="18" t="s">
        <v>25</v>
      </c>
      <c r="X803" s="15" t="str">
        <f t="shared" si="138"/>
        <v>NO APLICA</v>
      </c>
      <c r="Y803" s="26" t="s">
        <v>1142</v>
      </c>
      <c r="Z803" s="26" t="s">
        <v>17</v>
      </c>
      <c r="AA803" s="26" t="s">
        <v>17</v>
      </c>
      <c r="AB803" s="27" t="s">
        <v>1128</v>
      </c>
      <c r="AC803" s="26" t="s">
        <v>17</v>
      </c>
      <c r="AD803" s="26" t="str">
        <f t="shared" si="125"/>
        <v>Pública clasificada</v>
      </c>
      <c r="AE803" s="26" t="e">
        <f>CONCATENATE(#REF!,"-","Tipo de información"," ",AD803,"-",N803)</f>
        <v>#REF!</v>
      </c>
    </row>
    <row r="804" spans="8:31" ht="409.5" x14ac:dyDescent="0.25">
      <c r="H804" s="16"/>
      <c r="I804" s="16"/>
      <c r="J804" s="16"/>
      <c r="K804" s="17" t="s">
        <v>1306</v>
      </c>
      <c r="L804" s="17" t="s">
        <v>1479</v>
      </c>
      <c r="M804" s="17">
        <v>85100000</v>
      </c>
      <c r="N804" s="35" t="s">
        <v>1463</v>
      </c>
      <c r="O804" s="43">
        <v>45840</v>
      </c>
      <c r="P804" t="str">
        <f t="shared" si="137"/>
        <v>enero</v>
      </c>
      <c r="Q804" s="43">
        <v>46570</v>
      </c>
      <c r="R804" s="51">
        <f t="shared" si="147"/>
        <v>24.333333333333332</v>
      </c>
      <c r="S804" s="17" t="s">
        <v>21</v>
      </c>
      <c r="T804" s="17" t="s">
        <v>1478</v>
      </c>
      <c r="U804" s="18">
        <v>0</v>
      </c>
      <c r="V804" s="18">
        <v>0</v>
      </c>
      <c r="W804" s="18" t="s">
        <v>25</v>
      </c>
      <c r="X804" s="15" t="str">
        <f t="shared" si="138"/>
        <v>NO APLICA</v>
      </c>
      <c r="Y804" s="26" t="s">
        <v>1142</v>
      </c>
      <c r="Z804" s="26" t="s">
        <v>17</v>
      </c>
      <c r="AA804" s="26" t="s">
        <v>17</v>
      </c>
      <c r="AB804" s="27" t="s">
        <v>1128</v>
      </c>
      <c r="AC804" s="26" t="s">
        <v>17</v>
      </c>
      <c r="AD804" s="26" t="str">
        <f t="shared" si="125"/>
        <v>Pública clasificada</v>
      </c>
      <c r="AE804" s="26" t="str">
        <f t="shared" ref="AE804" si="153">CONCATENATE(I805,"-","Tipo de información"," ",AD804,"-",N804)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05" spans="8:31" ht="285" x14ac:dyDescent="0.25">
      <c r="H805" s="16"/>
      <c r="I805" s="16"/>
      <c r="J805" s="16"/>
      <c r="K805" s="17" t="s">
        <v>1307</v>
      </c>
      <c r="L805" s="17" t="s">
        <v>1479</v>
      </c>
      <c r="M805" s="17">
        <v>85100000</v>
      </c>
      <c r="N805" s="35" t="s">
        <v>1463</v>
      </c>
      <c r="O805" s="43">
        <v>45840</v>
      </c>
      <c r="P805" t="str">
        <f t="shared" si="137"/>
        <v>enero</v>
      </c>
      <c r="Q805" s="43">
        <v>46570</v>
      </c>
      <c r="R805" s="51">
        <f t="shared" si="147"/>
        <v>24.333333333333332</v>
      </c>
      <c r="S805" s="17" t="s">
        <v>21</v>
      </c>
      <c r="T805" s="17" t="s">
        <v>1478</v>
      </c>
      <c r="U805" s="18">
        <v>0</v>
      </c>
      <c r="V805" s="18">
        <v>0</v>
      </c>
      <c r="W805" s="18" t="s">
        <v>25</v>
      </c>
      <c r="X805" s="15" t="str">
        <f t="shared" si="138"/>
        <v>NO APLICA</v>
      </c>
      <c r="Y805" s="26" t="s">
        <v>1142</v>
      </c>
      <c r="Z805" s="26" t="s">
        <v>17</v>
      </c>
      <c r="AA805" s="26" t="s">
        <v>17</v>
      </c>
      <c r="AB805" s="27" t="s">
        <v>1128</v>
      </c>
      <c r="AC805" s="26" t="s">
        <v>17</v>
      </c>
      <c r="AD805" s="26" t="str">
        <f t="shared" si="125"/>
        <v>Pública clasificada</v>
      </c>
      <c r="AE805" s="26" t="e">
        <f>CONCATENATE(#REF!,"-","Tipo de información"," ",AD805,"-",N805)</f>
        <v>#REF!</v>
      </c>
    </row>
    <row r="806" spans="8:31" ht="409.5" x14ac:dyDescent="0.25">
      <c r="H806" s="16"/>
      <c r="I806" s="16"/>
      <c r="J806" s="16"/>
      <c r="K806" s="17" t="s">
        <v>1308</v>
      </c>
      <c r="L806" s="17" t="s">
        <v>1479</v>
      </c>
      <c r="M806" s="17">
        <v>85100000</v>
      </c>
      <c r="N806" s="35" t="s">
        <v>1463</v>
      </c>
      <c r="O806" s="43">
        <v>45846</v>
      </c>
      <c r="P806" t="str">
        <f t="shared" si="137"/>
        <v>enero</v>
      </c>
      <c r="Q806" s="43">
        <v>46576</v>
      </c>
      <c r="R806" s="51">
        <f t="shared" si="147"/>
        <v>24.333333333333332</v>
      </c>
      <c r="S806" s="17" t="s">
        <v>21</v>
      </c>
      <c r="T806" s="17" t="s">
        <v>1478</v>
      </c>
      <c r="U806" s="18">
        <v>0</v>
      </c>
      <c r="V806" s="18">
        <v>0</v>
      </c>
      <c r="W806" s="18" t="s">
        <v>25</v>
      </c>
      <c r="X806" s="15" t="str">
        <f t="shared" si="138"/>
        <v>NO APLICA</v>
      </c>
      <c r="Y806" s="26" t="s">
        <v>1142</v>
      </c>
      <c r="Z806" s="26" t="s">
        <v>17</v>
      </c>
      <c r="AA806" s="26" t="s">
        <v>17</v>
      </c>
      <c r="AB806" s="27" t="s">
        <v>1128</v>
      </c>
      <c r="AC806" s="26" t="s">
        <v>17</v>
      </c>
      <c r="AD806" s="26" t="str">
        <f t="shared" si="125"/>
        <v>Pública clasificada</v>
      </c>
      <c r="AE806" s="26" t="str">
        <f t="shared" ref="AE806" si="154">CONCATENATE(I807,"-","Tipo de información"," ",AD806,"-",N806)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07" spans="8:31" ht="285" x14ac:dyDescent="0.25">
      <c r="H807" s="16"/>
      <c r="I807" s="16"/>
      <c r="J807" s="16"/>
      <c r="K807" s="17" t="s">
        <v>1309</v>
      </c>
      <c r="L807" s="17" t="s">
        <v>1479</v>
      </c>
      <c r="M807" s="17">
        <v>85100000</v>
      </c>
      <c r="N807" s="35" t="s">
        <v>1463</v>
      </c>
      <c r="O807" s="43">
        <v>45847</v>
      </c>
      <c r="P807" t="str">
        <f t="shared" si="137"/>
        <v>enero</v>
      </c>
      <c r="Q807" s="43">
        <v>46943</v>
      </c>
      <c r="R807" s="51">
        <f t="shared" si="147"/>
        <v>36.533333333333331</v>
      </c>
      <c r="S807" s="17" t="s">
        <v>21</v>
      </c>
      <c r="T807" s="17" t="s">
        <v>1478</v>
      </c>
      <c r="U807" s="18">
        <v>0</v>
      </c>
      <c r="V807" s="18">
        <v>0</v>
      </c>
      <c r="W807" s="18" t="s">
        <v>25</v>
      </c>
      <c r="X807" s="15" t="str">
        <f t="shared" si="138"/>
        <v>NO APLICA</v>
      </c>
      <c r="Y807" s="26" t="s">
        <v>1142</v>
      </c>
      <c r="Z807" s="26" t="s">
        <v>17</v>
      </c>
      <c r="AA807" s="26" t="s">
        <v>17</v>
      </c>
      <c r="AB807" s="27" t="s">
        <v>1128</v>
      </c>
      <c r="AC807" s="26" t="s">
        <v>17</v>
      </c>
      <c r="AD807" s="26" t="str">
        <f t="shared" si="125"/>
        <v>Pública clasificada</v>
      </c>
      <c r="AE807" s="26" t="e">
        <f>CONCATENATE(#REF!,"-","Tipo de información"," ",AD807,"-",N807)</f>
        <v>#REF!</v>
      </c>
    </row>
    <row r="808" spans="8:31" ht="409.5" x14ac:dyDescent="0.25">
      <c r="H808" s="16"/>
      <c r="I808" s="16"/>
      <c r="J808" s="16"/>
      <c r="K808" s="17" t="s">
        <v>1310</v>
      </c>
      <c r="L808" s="17" t="s">
        <v>1479</v>
      </c>
      <c r="M808" s="17">
        <v>85100000</v>
      </c>
      <c r="N808" s="35" t="s">
        <v>1463</v>
      </c>
      <c r="O808" s="43">
        <v>45848</v>
      </c>
      <c r="P808" t="str">
        <f t="shared" si="137"/>
        <v>enero</v>
      </c>
      <c r="Q808" s="43">
        <v>46578</v>
      </c>
      <c r="R808" s="51">
        <f t="shared" si="147"/>
        <v>24.333333333333332</v>
      </c>
      <c r="S808" s="17" t="s">
        <v>21</v>
      </c>
      <c r="T808" s="17" t="s">
        <v>1478</v>
      </c>
      <c r="U808" s="18">
        <v>0</v>
      </c>
      <c r="V808" s="18">
        <v>0</v>
      </c>
      <c r="W808" s="18" t="s">
        <v>25</v>
      </c>
      <c r="X808" s="15" t="str">
        <f t="shared" si="138"/>
        <v>NO APLICA</v>
      </c>
      <c r="Y808" s="26" t="s">
        <v>1142</v>
      </c>
      <c r="Z808" s="26" t="s">
        <v>17</v>
      </c>
      <c r="AA808" s="26" t="s">
        <v>17</v>
      </c>
      <c r="AB808" s="27" t="s">
        <v>1128</v>
      </c>
      <c r="AC808" s="26" t="s">
        <v>17</v>
      </c>
      <c r="AD808" s="26" t="str">
        <f t="shared" si="125"/>
        <v>Pública clasificada</v>
      </c>
      <c r="AE808" s="26" t="str">
        <f t="shared" ref="AE808" si="155">CONCATENATE(I809,"-","Tipo de información"," ",AD808,"-",N808)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09" spans="8:31" ht="285" x14ac:dyDescent="0.25">
      <c r="H809" s="16"/>
      <c r="I809" s="16"/>
      <c r="J809" s="16"/>
      <c r="K809" s="17" t="s">
        <v>1311</v>
      </c>
      <c r="L809" s="17" t="s">
        <v>1479</v>
      </c>
      <c r="M809" s="17">
        <v>85100000</v>
      </c>
      <c r="N809" s="35" t="s">
        <v>1463</v>
      </c>
      <c r="O809" s="43">
        <v>45848</v>
      </c>
      <c r="P809" t="str">
        <f t="shared" si="137"/>
        <v>enero</v>
      </c>
      <c r="Q809" s="43">
        <v>46578</v>
      </c>
      <c r="R809" s="51">
        <f t="shared" si="147"/>
        <v>24.333333333333332</v>
      </c>
      <c r="S809" s="17" t="s">
        <v>21</v>
      </c>
      <c r="T809" s="17" t="s">
        <v>1478</v>
      </c>
      <c r="U809" s="18">
        <v>0</v>
      </c>
      <c r="V809" s="18">
        <v>0</v>
      </c>
      <c r="W809" s="18" t="s">
        <v>25</v>
      </c>
      <c r="X809" s="15" t="str">
        <f t="shared" si="138"/>
        <v>NO APLICA</v>
      </c>
      <c r="Y809" s="26" t="s">
        <v>1142</v>
      </c>
      <c r="Z809" s="26" t="s">
        <v>17</v>
      </c>
      <c r="AA809" s="26" t="s">
        <v>17</v>
      </c>
      <c r="AB809" s="27" t="s">
        <v>1128</v>
      </c>
      <c r="AC809" s="26" t="s">
        <v>17</v>
      </c>
      <c r="AD809" s="26" t="str">
        <f t="shared" si="125"/>
        <v>Pública clasificada</v>
      </c>
      <c r="AE809" s="26" t="e">
        <f>CONCATENATE(#REF!,"-","Tipo de información"," ",AD809,"-",N809)</f>
        <v>#REF!</v>
      </c>
    </row>
    <row r="810" spans="8:31" ht="409.5" x14ac:dyDescent="0.25">
      <c r="H810" s="16"/>
      <c r="I810" s="16"/>
      <c r="J810" s="16"/>
      <c r="K810" s="17" t="s">
        <v>1312</v>
      </c>
      <c r="L810" s="17" t="s">
        <v>1479</v>
      </c>
      <c r="M810" s="17">
        <v>85100000</v>
      </c>
      <c r="N810" s="35" t="s">
        <v>1463</v>
      </c>
      <c r="O810" s="43">
        <v>45854</v>
      </c>
      <c r="P810" t="str">
        <f t="shared" si="137"/>
        <v>enero</v>
      </c>
      <c r="Q810" s="43">
        <v>46584</v>
      </c>
      <c r="R810" s="51">
        <f t="shared" si="147"/>
        <v>24.333333333333332</v>
      </c>
      <c r="S810" s="17" t="s">
        <v>21</v>
      </c>
      <c r="T810" s="17" t="s">
        <v>1478</v>
      </c>
      <c r="U810" s="18">
        <v>0</v>
      </c>
      <c r="V810" s="18">
        <v>0</v>
      </c>
      <c r="W810" s="18" t="s">
        <v>25</v>
      </c>
      <c r="X810" s="15" t="str">
        <f t="shared" si="138"/>
        <v>NO APLICA</v>
      </c>
      <c r="Y810" s="26" t="s">
        <v>1142</v>
      </c>
      <c r="Z810" s="26" t="s">
        <v>17</v>
      </c>
      <c r="AA810" s="26" t="s">
        <v>17</v>
      </c>
      <c r="AB810" s="27" t="s">
        <v>1128</v>
      </c>
      <c r="AC810" s="26" t="s">
        <v>17</v>
      </c>
      <c r="AD810" s="26" t="str">
        <f t="shared" si="125"/>
        <v>Pública clasificada</v>
      </c>
      <c r="AE810" s="26" t="str">
        <f t="shared" ref="AE810" si="156">CONCATENATE(I811,"-","Tipo de información"," ",AD810,"-",N810)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11" spans="8:31" ht="285" x14ac:dyDescent="0.25">
      <c r="H811" s="16"/>
      <c r="I811" s="16"/>
      <c r="J811" s="16"/>
      <c r="K811" s="17" t="s">
        <v>1313</v>
      </c>
      <c r="L811" s="17" t="s">
        <v>1479</v>
      </c>
      <c r="M811" s="17">
        <v>85100000</v>
      </c>
      <c r="N811" s="35" t="s">
        <v>1463</v>
      </c>
      <c r="O811" s="43">
        <v>45855</v>
      </c>
      <c r="P811" t="str">
        <f t="shared" si="137"/>
        <v>enero</v>
      </c>
      <c r="Q811" s="43">
        <v>46951</v>
      </c>
      <c r="R811" s="51">
        <f t="shared" si="147"/>
        <v>36.533333333333331</v>
      </c>
      <c r="S811" s="17" t="s">
        <v>21</v>
      </c>
      <c r="T811" s="17" t="s">
        <v>1478</v>
      </c>
      <c r="U811" s="18">
        <v>0</v>
      </c>
      <c r="V811" s="18">
        <v>0</v>
      </c>
      <c r="W811" s="18" t="s">
        <v>25</v>
      </c>
      <c r="X811" s="15" t="str">
        <f t="shared" si="138"/>
        <v>NO APLICA</v>
      </c>
      <c r="Y811" s="26" t="s">
        <v>1142</v>
      </c>
      <c r="Z811" s="26" t="s">
        <v>17</v>
      </c>
      <c r="AA811" s="26" t="s">
        <v>17</v>
      </c>
      <c r="AB811" s="27" t="s">
        <v>1128</v>
      </c>
      <c r="AC811" s="26" t="s">
        <v>17</v>
      </c>
      <c r="AD811" s="26" t="str">
        <f t="shared" si="125"/>
        <v>Pública clasificada</v>
      </c>
      <c r="AE811" s="26" t="e">
        <f>CONCATENATE(#REF!,"-","Tipo de información"," ",AD811,"-",N811)</f>
        <v>#REF!</v>
      </c>
    </row>
    <row r="812" spans="8:31" ht="409.5" x14ac:dyDescent="0.25">
      <c r="H812" s="16"/>
      <c r="I812" s="16"/>
      <c r="J812" s="16"/>
      <c r="K812" s="17" t="s">
        <v>1314</v>
      </c>
      <c r="L812" s="17" t="s">
        <v>1479</v>
      </c>
      <c r="M812" s="17">
        <v>85100000</v>
      </c>
      <c r="N812" s="35" t="s">
        <v>1463</v>
      </c>
      <c r="O812" s="43">
        <v>45860</v>
      </c>
      <c r="P812" t="str">
        <f t="shared" si="137"/>
        <v>enero</v>
      </c>
      <c r="Q812" s="43">
        <v>46590</v>
      </c>
      <c r="R812" s="51">
        <f t="shared" si="147"/>
        <v>24.333333333333332</v>
      </c>
      <c r="S812" s="17" t="s">
        <v>21</v>
      </c>
      <c r="T812" s="17" t="s">
        <v>1478</v>
      </c>
      <c r="U812" s="18">
        <v>0</v>
      </c>
      <c r="V812" s="18">
        <v>0</v>
      </c>
      <c r="W812" s="18" t="s">
        <v>25</v>
      </c>
      <c r="X812" s="15" t="str">
        <f t="shared" si="138"/>
        <v>NO APLICA</v>
      </c>
      <c r="Y812" s="26" t="s">
        <v>1142</v>
      </c>
      <c r="Z812" s="26" t="s">
        <v>17</v>
      </c>
      <c r="AA812" s="26" t="s">
        <v>17</v>
      </c>
      <c r="AB812" s="27" t="s">
        <v>1128</v>
      </c>
      <c r="AC812" s="26" t="s">
        <v>17</v>
      </c>
      <c r="AD812" s="26" t="str">
        <f t="shared" si="125"/>
        <v>Pública clasificada</v>
      </c>
      <c r="AE812" s="26" t="str">
        <f t="shared" ref="AE812" si="157">CONCATENATE(I813,"-","Tipo de información"," ",AD812,"-",N812)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13" spans="8:31" ht="285" x14ac:dyDescent="0.25">
      <c r="H813" s="16"/>
      <c r="I813" s="16"/>
      <c r="J813" s="16"/>
      <c r="K813" s="17" t="s">
        <v>1315</v>
      </c>
      <c r="L813" s="17" t="s">
        <v>1479</v>
      </c>
      <c r="M813" s="17">
        <v>85100000</v>
      </c>
      <c r="N813" s="35" t="s">
        <v>1463</v>
      </c>
      <c r="O813" s="43">
        <v>45866</v>
      </c>
      <c r="P813" t="str">
        <f t="shared" si="137"/>
        <v>enero</v>
      </c>
      <c r="Q813" s="43">
        <v>46962</v>
      </c>
      <c r="R813" s="51">
        <f t="shared" si="147"/>
        <v>36.533333333333331</v>
      </c>
      <c r="S813" s="17" t="s">
        <v>21</v>
      </c>
      <c r="T813" s="17" t="s">
        <v>1478</v>
      </c>
      <c r="U813" s="18">
        <v>0</v>
      </c>
      <c r="V813" s="18">
        <v>0</v>
      </c>
      <c r="W813" s="18" t="s">
        <v>25</v>
      </c>
      <c r="X813" s="15" t="str">
        <f t="shared" si="138"/>
        <v>NO APLICA</v>
      </c>
      <c r="Y813" s="26" t="s">
        <v>1142</v>
      </c>
      <c r="Z813" s="26" t="s">
        <v>17</v>
      </c>
      <c r="AA813" s="26" t="s">
        <v>17</v>
      </c>
      <c r="AB813" s="27" t="s">
        <v>1128</v>
      </c>
      <c r="AC813" s="26" t="s">
        <v>17</v>
      </c>
      <c r="AD813" s="26" t="str">
        <f t="shared" si="125"/>
        <v>Pública clasificada</v>
      </c>
      <c r="AE813" s="26" t="e">
        <f>CONCATENATE(#REF!,"-","Tipo de información"," ",AD813,"-",N813)</f>
        <v>#REF!</v>
      </c>
    </row>
    <row r="814" spans="8:31" ht="409.5" x14ac:dyDescent="0.25">
      <c r="H814" s="16"/>
      <c r="I814" s="16"/>
      <c r="J814" s="16"/>
      <c r="K814" s="17" t="s">
        <v>1316</v>
      </c>
      <c r="L814" s="17" t="s">
        <v>1479</v>
      </c>
      <c r="M814" s="17">
        <v>85100000</v>
      </c>
      <c r="N814" s="35" t="s">
        <v>1463</v>
      </c>
      <c r="O814" s="43">
        <v>45867</v>
      </c>
      <c r="P814" t="str">
        <f t="shared" si="137"/>
        <v>enero</v>
      </c>
      <c r="Q814" s="43">
        <v>46597</v>
      </c>
      <c r="R814" s="51">
        <f t="shared" si="147"/>
        <v>24.333333333333332</v>
      </c>
      <c r="S814" s="17" t="s">
        <v>21</v>
      </c>
      <c r="T814" s="17" t="s">
        <v>1478</v>
      </c>
      <c r="U814" s="18">
        <v>0</v>
      </c>
      <c r="V814" s="18">
        <v>0</v>
      </c>
      <c r="W814" s="18" t="s">
        <v>25</v>
      </c>
      <c r="X814" s="15" t="str">
        <f t="shared" si="138"/>
        <v>NO APLICA</v>
      </c>
      <c r="Y814" s="26" t="s">
        <v>1142</v>
      </c>
      <c r="Z814" s="26" t="s">
        <v>17</v>
      </c>
      <c r="AA814" s="26" t="s">
        <v>17</v>
      </c>
      <c r="AB814" s="27" t="s">
        <v>1128</v>
      </c>
      <c r="AC814" s="26" t="s">
        <v>17</v>
      </c>
      <c r="AD814" s="26" t="str">
        <f t="shared" si="125"/>
        <v>Pública clasificada</v>
      </c>
      <c r="AE814" s="26" t="str">
        <f t="shared" ref="AE814" si="158">CONCATENATE(I815,"-","Tipo de información"," ",AD814,"-",N814)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15" spans="8:31" ht="285" x14ac:dyDescent="0.25">
      <c r="H815" s="16"/>
      <c r="I815" s="16"/>
      <c r="J815" s="16"/>
      <c r="K815" s="17" t="s">
        <v>1317</v>
      </c>
      <c r="L815" s="17" t="s">
        <v>1479</v>
      </c>
      <c r="M815" s="17">
        <v>85100000</v>
      </c>
      <c r="N815" s="35" t="s">
        <v>1463</v>
      </c>
      <c r="O815" s="43">
        <v>45868</v>
      </c>
      <c r="P815" t="str">
        <f t="shared" si="137"/>
        <v>enero</v>
      </c>
      <c r="Q815" s="43">
        <v>46964</v>
      </c>
      <c r="R815" s="51">
        <f t="shared" si="147"/>
        <v>36.533333333333331</v>
      </c>
      <c r="S815" s="17" t="s">
        <v>21</v>
      </c>
      <c r="T815" s="17" t="s">
        <v>1478</v>
      </c>
      <c r="U815" s="18">
        <v>0</v>
      </c>
      <c r="V815" s="18">
        <v>0</v>
      </c>
      <c r="W815" s="18" t="s">
        <v>25</v>
      </c>
      <c r="X815" s="15" t="str">
        <f t="shared" si="138"/>
        <v>NO APLICA</v>
      </c>
      <c r="Y815" s="26" t="s">
        <v>1142</v>
      </c>
      <c r="Z815" s="26" t="s">
        <v>17</v>
      </c>
      <c r="AA815" s="26" t="s">
        <v>17</v>
      </c>
      <c r="AB815" s="27" t="s">
        <v>1128</v>
      </c>
      <c r="AC815" s="26" t="s">
        <v>17</v>
      </c>
      <c r="AD815" s="26" t="str">
        <f t="shared" si="125"/>
        <v>Pública clasificada</v>
      </c>
      <c r="AE815" s="26" t="e">
        <f>CONCATENATE(#REF!,"-","Tipo de información"," ",AD815,"-",N815)</f>
        <v>#REF!</v>
      </c>
    </row>
    <row r="816" spans="8:31" ht="409.5" x14ac:dyDescent="0.25">
      <c r="H816" s="16"/>
      <c r="I816" s="16"/>
      <c r="J816" s="16"/>
      <c r="K816" s="17" t="s">
        <v>1318</v>
      </c>
      <c r="L816" s="17" t="s">
        <v>1479</v>
      </c>
      <c r="M816" s="17">
        <v>85100000</v>
      </c>
      <c r="N816" s="35" t="s">
        <v>1463</v>
      </c>
      <c r="O816" s="43">
        <v>45868</v>
      </c>
      <c r="P816" t="str">
        <f t="shared" si="137"/>
        <v>enero</v>
      </c>
      <c r="Q816" s="43">
        <v>46598</v>
      </c>
      <c r="R816" s="51">
        <f t="shared" si="147"/>
        <v>24.333333333333332</v>
      </c>
      <c r="S816" s="17" t="s">
        <v>21</v>
      </c>
      <c r="T816" s="17" t="s">
        <v>1478</v>
      </c>
      <c r="U816" s="18">
        <v>0</v>
      </c>
      <c r="V816" s="18">
        <v>0</v>
      </c>
      <c r="W816" s="18" t="s">
        <v>25</v>
      </c>
      <c r="X816" s="15" t="str">
        <f t="shared" si="138"/>
        <v>NO APLICA</v>
      </c>
      <c r="Y816" s="26" t="s">
        <v>1142</v>
      </c>
      <c r="Z816" s="26" t="s">
        <v>17</v>
      </c>
      <c r="AA816" s="26" t="s">
        <v>17</v>
      </c>
      <c r="AB816" s="27" t="s">
        <v>1128</v>
      </c>
      <c r="AC816" s="26" t="s">
        <v>17</v>
      </c>
      <c r="AD816" s="26" t="str">
        <f t="shared" si="125"/>
        <v>Pública clasificada</v>
      </c>
      <c r="AE816" s="26" t="str">
        <f t="shared" ref="AE816" si="159">CONCATENATE(I817,"-","Tipo de información"," ",AD816,"-",N816)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17" spans="8:31" ht="285" x14ac:dyDescent="0.25">
      <c r="H817" s="16"/>
      <c r="I817" s="16"/>
      <c r="J817" s="16"/>
      <c r="K817" s="17" t="s">
        <v>1319</v>
      </c>
      <c r="L817" s="17" t="s">
        <v>1479</v>
      </c>
      <c r="M817" s="17">
        <v>85100000</v>
      </c>
      <c r="N817" s="35" t="s">
        <v>1463</v>
      </c>
      <c r="O817" s="43">
        <v>45868</v>
      </c>
      <c r="P817" t="str">
        <f t="shared" si="137"/>
        <v>enero</v>
      </c>
      <c r="Q817" s="43">
        <v>46598</v>
      </c>
      <c r="R817" s="51">
        <f t="shared" si="147"/>
        <v>24.333333333333332</v>
      </c>
      <c r="S817" s="17" t="s">
        <v>21</v>
      </c>
      <c r="T817" s="17" t="s">
        <v>1478</v>
      </c>
      <c r="U817" s="18">
        <v>0</v>
      </c>
      <c r="V817" s="18">
        <v>0</v>
      </c>
      <c r="W817" s="18" t="s">
        <v>25</v>
      </c>
      <c r="X817" s="15" t="str">
        <f t="shared" si="138"/>
        <v>NO APLICA</v>
      </c>
      <c r="Y817" s="26" t="s">
        <v>1142</v>
      </c>
      <c r="Z817" s="26" t="s">
        <v>17</v>
      </c>
      <c r="AA817" s="26" t="s">
        <v>17</v>
      </c>
      <c r="AB817" s="27" t="s">
        <v>1128</v>
      </c>
      <c r="AC817" s="26" t="s">
        <v>17</v>
      </c>
      <c r="AD817" s="26" t="str">
        <f t="shared" si="125"/>
        <v>Pública clasificada</v>
      </c>
      <c r="AE817" s="26" t="e">
        <f>CONCATENATE(#REF!,"-","Tipo de información"," ",AD817,"-",N817)</f>
        <v>#REF!</v>
      </c>
    </row>
    <row r="818" spans="8:31" ht="409.5" x14ac:dyDescent="0.25">
      <c r="H818" s="16"/>
      <c r="I818" s="16"/>
      <c r="J818" s="16"/>
      <c r="K818" s="17" t="s">
        <v>1320</v>
      </c>
      <c r="L818" s="17" t="s">
        <v>1479</v>
      </c>
      <c r="M818" s="17">
        <v>85100000</v>
      </c>
      <c r="N818" s="35" t="s">
        <v>1463</v>
      </c>
      <c r="O818" s="43">
        <v>45867</v>
      </c>
      <c r="P818" t="str">
        <f t="shared" si="137"/>
        <v>enero</v>
      </c>
      <c r="Q818" s="43">
        <v>46597</v>
      </c>
      <c r="R818" s="51">
        <f t="shared" si="147"/>
        <v>24.333333333333332</v>
      </c>
      <c r="S818" s="17" t="s">
        <v>21</v>
      </c>
      <c r="T818" s="17" t="s">
        <v>1478</v>
      </c>
      <c r="U818" s="18">
        <v>0</v>
      </c>
      <c r="V818" s="18">
        <v>0</v>
      </c>
      <c r="W818" s="18" t="s">
        <v>25</v>
      </c>
      <c r="X818" s="15" t="str">
        <f t="shared" si="138"/>
        <v>NO APLICA</v>
      </c>
      <c r="Y818" s="26" t="s">
        <v>1142</v>
      </c>
      <c r="Z818" s="26" t="s">
        <v>17</v>
      </c>
      <c r="AA818" s="26" t="s">
        <v>17</v>
      </c>
      <c r="AB818" s="27" t="s">
        <v>1128</v>
      </c>
      <c r="AC818" s="26" t="s">
        <v>17</v>
      </c>
      <c r="AD818" s="26" t="str">
        <f t="shared" si="125"/>
        <v>Pública clasificada</v>
      </c>
      <c r="AE818" s="26" t="str">
        <f t="shared" ref="AE818" si="160">CONCATENATE(I819,"-","Tipo de información"," ",AD818,"-",N818)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19" spans="8:31" ht="285" x14ac:dyDescent="0.25">
      <c r="H819" s="16"/>
      <c r="I819" s="16"/>
      <c r="J819" s="16"/>
      <c r="K819" s="17" t="s">
        <v>1321</v>
      </c>
      <c r="L819" s="17" t="s">
        <v>1479</v>
      </c>
      <c r="M819" s="17">
        <v>85100000</v>
      </c>
      <c r="N819" s="35" t="s">
        <v>1463</v>
      </c>
      <c r="O819" s="43">
        <v>45870</v>
      </c>
      <c r="P819" t="str">
        <f t="shared" si="137"/>
        <v>enero</v>
      </c>
      <c r="Q819" s="43">
        <v>46966</v>
      </c>
      <c r="R819" s="51">
        <f t="shared" si="147"/>
        <v>36.533333333333331</v>
      </c>
      <c r="S819" s="17" t="s">
        <v>21</v>
      </c>
      <c r="T819" s="17" t="s">
        <v>1478</v>
      </c>
      <c r="U819" s="18">
        <v>0</v>
      </c>
      <c r="V819" s="18">
        <v>0</v>
      </c>
      <c r="W819" s="18" t="s">
        <v>25</v>
      </c>
      <c r="X819" s="15" t="str">
        <f t="shared" si="138"/>
        <v>NO APLICA</v>
      </c>
      <c r="Y819" s="26" t="s">
        <v>1142</v>
      </c>
      <c r="Z819" s="26" t="s">
        <v>17</v>
      </c>
      <c r="AA819" s="26" t="s">
        <v>17</v>
      </c>
      <c r="AB819" s="27" t="s">
        <v>1128</v>
      </c>
      <c r="AC819" s="26" t="s">
        <v>17</v>
      </c>
      <c r="AD819" s="26" t="str">
        <f t="shared" ref="AD819:AD882" si="161">IF(AC819="SI","Pública clasificada","Pública")</f>
        <v>Pública clasificada</v>
      </c>
      <c r="AE819" s="26" t="e">
        <f>CONCATENATE(#REF!,"-","Tipo de información"," ",AD819,"-",N819)</f>
        <v>#REF!</v>
      </c>
    </row>
    <row r="820" spans="8:31" ht="409.5" x14ac:dyDescent="0.25">
      <c r="H820" s="16"/>
      <c r="I820" s="16"/>
      <c r="J820" s="16"/>
      <c r="K820" s="17" t="s">
        <v>1322</v>
      </c>
      <c r="L820" s="17" t="s">
        <v>1479</v>
      </c>
      <c r="M820" s="17">
        <v>85100000</v>
      </c>
      <c r="N820" s="35" t="s">
        <v>1463</v>
      </c>
      <c r="O820" s="43">
        <v>45871</v>
      </c>
      <c r="P820" t="str">
        <f t="shared" si="137"/>
        <v>enero</v>
      </c>
      <c r="Q820" s="43">
        <v>46601</v>
      </c>
      <c r="R820" s="51">
        <f t="shared" si="147"/>
        <v>24.333333333333332</v>
      </c>
      <c r="S820" s="17" t="s">
        <v>21</v>
      </c>
      <c r="T820" s="17" t="s">
        <v>1478</v>
      </c>
      <c r="U820" s="18">
        <v>0</v>
      </c>
      <c r="V820" s="18">
        <v>0</v>
      </c>
      <c r="W820" s="18" t="s">
        <v>25</v>
      </c>
      <c r="X820" s="15" t="str">
        <f t="shared" si="138"/>
        <v>NO APLICA</v>
      </c>
      <c r="Y820" s="26" t="s">
        <v>1142</v>
      </c>
      <c r="Z820" s="26" t="s">
        <v>17</v>
      </c>
      <c r="AA820" s="26" t="s">
        <v>17</v>
      </c>
      <c r="AB820" s="27" t="s">
        <v>1128</v>
      </c>
      <c r="AC820" s="26" t="s">
        <v>17</v>
      </c>
      <c r="AD820" s="26" t="str">
        <f t="shared" si="161"/>
        <v>Pública clasificada</v>
      </c>
      <c r="AE820" s="26" t="str">
        <f t="shared" ref="AE820" si="162">CONCATENATE(I821,"-","Tipo de información"," ",AD820,"-",N820)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21" spans="8:31" ht="285" x14ac:dyDescent="0.25">
      <c r="H821" s="16"/>
      <c r="I821" s="16"/>
      <c r="J821" s="16"/>
      <c r="K821" s="17" t="s">
        <v>1323</v>
      </c>
      <c r="L821" s="17" t="s">
        <v>1479</v>
      </c>
      <c r="M821" s="17">
        <v>85100000</v>
      </c>
      <c r="N821" s="35" t="s">
        <v>1463</v>
      </c>
      <c r="O821" s="43">
        <v>45874</v>
      </c>
      <c r="P821" t="str">
        <f t="shared" si="137"/>
        <v>enero</v>
      </c>
      <c r="Q821" s="43">
        <v>46604</v>
      </c>
      <c r="R821" s="51">
        <f t="shared" si="147"/>
        <v>24.333333333333332</v>
      </c>
      <c r="S821" s="17" t="s">
        <v>21</v>
      </c>
      <c r="T821" s="17" t="s">
        <v>1478</v>
      </c>
      <c r="U821" s="18">
        <v>0</v>
      </c>
      <c r="V821" s="18">
        <v>0</v>
      </c>
      <c r="W821" s="18" t="s">
        <v>25</v>
      </c>
      <c r="X821" s="15" t="str">
        <f t="shared" si="138"/>
        <v>NO APLICA</v>
      </c>
      <c r="Y821" s="26" t="s">
        <v>1142</v>
      </c>
      <c r="Z821" s="26" t="s">
        <v>17</v>
      </c>
      <c r="AA821" s="26" t="s">
        <v>17</v>
      </c>
      <c r="AB821" s="27" t="s">
        <v>1128</v>
      </c>
      <c r="AC821" s="26" t="s">
        <v>17</v>
      </c>
      <c r="AD821" s="26" t="str">
        <f t="shared" si="161"/>
        <v>Pública clasificada</v>
      </c>
      <c r="AE821" s="26" t="e">
        <f>CONCATENATE(#REF!,"-","Tipo de información"," ",AD821,"-",N821)</f>
        <v>#REF!</v>
      </c>
    </row>
    <row r="822" spans="8:31" ht="409.5" x14ac:dyDescent="0.25">
      <c r="H822" s="16"/>
      <c r="I822" s="16"/>
      <c r="J822" s="16"/>
      <c r="K822" s="17" t="s">
        <v>1324</v>
      </c>
      <c r="L822" s="17" t="s">
        <v>1479</v>
      </c>
      <c r="M822" s="17">
        <v>85100000</v>
      </c>
      <c r="N822" s="35" t="s">
        <v>1463</v>
      </c>
      <c r="O822" s="43">
        <v>45881</v>
      </c>
      <c r="P822" t="str">
        <f t="shared" si="137"/>
        <v>enero</v>
      </c>
      <c r="Q822" s="43">
        <v>46977</v>
      </c>
      <c r="R822" s="51">
        <f t="shared" si="147"/>
        <v>36.533333333333331</v>
      </c>
      <c r="S822" s="17" t="s">
        <v>21</v>
      </c>
      <c r="T822" s="17" t="s">
        <v>1478</v>
      </c>
      <c r="U822" s="18">
        <v>0</v>
      </c>
      <c r="V822" s="18">
        <v>0</v>
      </c>
      <c r="W822" s="18" t="s">
        <v>25</v>
      </c>
      <c r="X822" s="15" t="str">
        <f t="shared" si="138"/>
        <v>NO APLICA</v>
      </c>
      <c r="Y822" s="26" t="s">
        <v>1142</v>
      </c>
      <c r="Z822" s="26" t="s">
        <v>17</v>
      </c>
      <c r="AA822" s="26" t="s">
        <v>17</v>
      </c>
      <c r="AB822" s="27" t="s">
        <v>1128</v>
      </c>
      <c r="AC822" s="26" t="s">
        <v>17</v>
      </c>
      <c r="AD822" s="26" t="str">
        <f t="shared" si="161"/>
        <v>Pública clasificada</v>
      </c>
      <c r="AE822" s="26" t="str">
        <f t="shared" ref="AE822" si="163">CONCATENATE(I823,"-","Tipo de información"," ",AD822,"-",N822)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23" spans="8:31" ht="285" x14ac:dyDescent="0.25">
      <c r="H823" s="16"/>
      <c r="I823" s="16"/>
      <c r="J823" s="16"/>
      <c r="K823" s="17" t="s">
        <v>1325</v>
      </c>
      <c r="L823" s="17" t="s">
        <v>1479</v>
      </c>
      <c r="M823" s="17">
        <v>85100000</v>
      </c>
      <c r="N823" s="35" t="s">
        <v>1463</v>
      </c>
      <c r="O823" s="43">
        <v>45880</v>
      </c>
      <c r="P823" t="str">
        <f t="shared" si="137"/>
        <v>enero</v>
      </c>
      <c r="Q823" s="43">
        <v>46976</v>
      </c>
      <c r="R823" s="51">
        <f t="shared" si="147"/>
        <v>36.533333333333331</v>
      </c>
      <c r="S823" s="17" t="s">
        <v>21</v>
      </c>
      <c r="T823" s="17" t="s">
        <v>1478</v>
      </c>
      <c r="U823" s="18">
        <v>0</v>
      </c>
      <c r="V823" s="18">
        <v>0</v>
      </c>
      <c r="W823" s="18" t="s">
        <v>25</v>
      </c>
      <c r="X823" s="15" t="str">
        <f t="shared" si="138"/>
        <v>NO APLICA</v>
      </c>
      <c r="Y823" s="26" t="s">
        <v>1142</v>
      </c>
      <c r="Z823" s="26" t="s">
        <v>17</v>
      </c>
      <c r="AA823" s="26" t="s">
        <v>17</v>
      </c>
      <c r="AB823" s="27" t="s">
        <v>1128</v>
      </c>
      <c r="AC823" s="26" t="s">
        <v>17</v>
      </c>
      <c r="AD823" s="26" t="str">
        <f t="shared" si="161"/>
        <v>Pública clasificada</v>
      </c>
      <c r="AE823" s="26" t="e">
        <f>CONCATENATE(#REF!,"-","Tipo de información"," ",AD823,"-",N823)</f>
        <v>#REF!</v>
      </c>
    </row>
    <row r="824" spans="8:31" ht="409.5" x14ac:dyDescent="0.25">
      <c r="H824" s="16"/>
      <c r="I824" s="16"/>
      <c r="J824" s="16"/>
      <c r="K824" s="17" t="s">
        <v>1326</v>
      </c>
      <c r="L824" s="17" t="s">
        <v>1479</v>
      </c>
      <c r="M824" s="17">
        <v>85100000</v>
      </c>
      <c r="N824" s="35" t="s">
        <v>1463</v>
      </c>
      <c r="O824" s="43">
        <v>45889</v>
      </c>
      <c r="P824" t="str">
        <f t="shared" si="137"/>
        <v>enero</v>
      </c>
      <c r="Q824" s="43">
        <v>46985</v>
      </c>
      <c r="R824" s="51">
        <f t="shared" si="147"/>
        <v>36.533333333333331</v>
      </c>
      <c r="S824" s="17" t="s">
        <v>21</v>
      </c>
      <c r="T824" s="17" t="s">
        <v>1478</v>
      </c>
      <c r="U824" s="18">
        <v>0</v>
      </c>
      <c r="V824" s="18">
        <v>0</v>
      </c>
      <c r="W824" s="18" t="s">
        <v>25</v>
      </c>
      <c r="X824" s="15" t="str">
        <f t="shared" si="138"/>
        <v>NO APLICA</v>
      </c>
      <c r="Y824" s="26" t="s">
        <v>1142</v>
      </c>
      <c r="Z824" s="26" t="s">
        <v>17</v>
      </c>
      <c r="AA824" s="26" t="s">
        <v>17</v>
      </c>
      <c r="AB824" s="27" t="s">
        <v>1128</v>
      </c>
      <c r="AC824" s="26" t="s">
        <v>17</v>
      </c>
      <c r="AD824" s="26" t="str">
        <f t="shared" si="161"/>
        <v>Pública clasificada</v>
      </c>
      <c r="AE824" s="26" t="str">
        <f t="shared" ref="AE824" si="164">CONCATENATE(I825,"-","Tipo de información"," ",AD824,"-",N824)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25" spans="8:31" ht="285" x14ac:dyDescent="0.25">
      <c r="H825" s="16"/>
      <c r="I825" s="16"/>
      <c r="J825" s="16"/>
      <c r="K825" s="17" t="s">
        <v>1327</v>
      </c>
      <c r="L825" s="17" t="s">
        <v>1479</v>
      </c>
      <c r="M825" s="17">
        <v>85100000</v>
      </c>
      <c r="N825" s="35" t="s">
        <v>1463</v>
      </c>
      <c r="O825" s="43">
        <v>45883</v>
      </c>
      <c r="P825" t="str">
        <f t="shared" si="137"/>
        <v>enero</v>
      </c>
      <c r="Q825" s="43">
        <v>46613</v>
      </c>
      <c r="R825" s="51">
        <f t="shared" si="147"/>
        <v>24.333333333333332</v>
      </c>
      <c r="S825" s="17" t="s">
        <v>21</v>
      </c>
      <c r="T825" s="17" t="s">
        <v>1478</v>
      </c>
      <c r="U825" s="18">
        <v>0</v>
      </c>
      <c r="V825" s="18">
        <v>0</v>
      </c>
      <c r="W825" s="18" t="s">
        <v>25</v>
      </c>
      <c r="X825" s="15" t="str">
        <f t="shared" si="138"/>
        <v>NO APLICA</v>
      </c>
      <c r="Y825" s="26" t="s">
        <v>1142</v>
      </c>
      <c r="Z825" s="26" t="s">
        <v>17</v>
      </c>
      <c r="AA825" s="26" t="s">
        <v>17</v>
      </c>
      <c r="AB825" s="27" t="s">
        <v>1128</v>
      </c>
      <c r="AC825" s="26" t="s">
        <v>17</v>
      </c>
      <c r="AD825" s="26" t="str">
        <f t="shared" si="161"/>
        <v>Pública clasificada</v>
      </c>
      <c r="AE825" s="26" t="e">
        <f>CONCATENATE(#REF!,"-","Tipo de información"," ",AD825,"-",N825)</f>
        <v>#REF!</v>
      </c>
    </row>
    <row r="826" spans="8:31" ht="409.5" x14ac:dyDescent="0.25">
      <c r="H826" s="16"/>
      <c r="I826" s="16"/>
      <c r="J826" s="16"/>
      <c r="K826" s="17" t="s">
        <v>1328</v>
      </c>
      <c r="L826" s="17" t="s">
        <v>1479</v>
      </c>
      <c r="M826" s="17">
        <v>85100000</v>
      </c>
      <c r="N826" s="35" t="s">
        <v>1463</v>
      </c>
      <c r="O826" s="43">
        <v>45883</v>
      </c>
      <c r="P826" t="str">
        <f t="shared" si="137"/>
        <v>enero</v>
      </c>
      <c r="Q826" s="43">
        <v>46613</v>
      </c>
      <c r="R826" s="51">
        <f t="shared" si="147"/>
        <v>24.333333333333332</v>
      </c>
      <c r="S826" s="17" t="s">
        <v>21</v>
      </c>
      <c r="T826" s="17" t="s">
        <v>1478</v>
      </c>
      <c r="U826" s="18">
        <v>0</v>
      </c>
      <c r="V826" s="18">
        <v>0</v>
      </c>
      <c r="W826" s="18" t="s">
        <v>25</v>
      </c>
      <c r="X826" s="15" t="str">
        <f t="shared" si="138"/>
        <v>NO APLICA</v>
      </c>
      <c r="Y826" s="26" t="s">
        <v>1142</v>
      </c>
      <c r="Z826" s="26" t="s">
        <v>17</v>
      </c>
      <c r="AA826" s="26" t="s">
        <v>17</v>
      </c>
      <c r="AB826" s="27" t="s">
        <v>1128</v>
      </c>
      <c r="AC826" s="26" t="s">
        <v>17</v>
      </c>
      <c r="AD826" s="26" t="str">
        <f t="shared" si="161"/>
        <v>Pública clasificada</v>
      </c>
      <c r="AE826" s="26" t="str">
        <f t="shared" ref="AE826" si="165">CONCATENATE(I827,"-","Tipo de información"," ",AD826,"-",N826)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27" spans="8:31" ht="285" x14ac:dyDescent="0.25">
      <c r="H827" s="16"/>
      <c r="I827" s="16"/>
      <c r="J827" s="16"/>
      <c r="K827" s="17" t="s">
        <v>1329</v>
      </c>
      <c r="L827" s="17" t="s">
        <v>1479</v>
      </c>
      <c r="M827" s="17">
        <v>85100000</v>
      </c>
      <c r="N827" s="35" t="s">
        <v>1463</v>
      </c>
      <c r="O827" s="43">
        <v>45883</v>
      </c>
      <c r="P827" t="str">
        <f t="shared" si="137"/>
        <v>enero</v>
      </c>
      <c r="Q827" s="43">
        <v>46613</v>
      </c>
      <c r="R827" s="51">
        <f t="shared" si="147"/>
        <v>24.333333333333332</v>
      </c>
      <c r="S827" s="17" t="s">
        <v>21</v>
      </c>
      <c r="T827" s="17" t="s">
        <v>1478</v>
      </c>
      <c r="U827" s="18">
        <v>0</v>
      </c>
      <c r="V827" s="18">
        <v>0</v>
      </c>
      <c r="W827" s="18" t="s">
        <v>25</v>
      </c>
      <c r="X827" s="15" t="str">
        <f t="shared" si="138"/>
        <v>NO APLICA</v>
      </c>
      <c r="Y827" s="26" t="s">
        <v>1142</v>
      </c>
      <c r="Z827" s="26" t="s">
        <v>17</v>
      </c>
      <c r="AA827" s="26" t="s">
        <v>17</v>
      </c>
      <c r="AB827" s="27" t="s">
        <v>1128</v>
      </c>
      <c r="AC827" s="26" t="s">
        <v>17</v>
      </c>
      <c r="AD827" s="26" t="str">
        <f t="shared" si="161"/>
        <v>Pública clasificada</v>
      </c>
      <c r="AE827" s="26" t="e">
        <f>CONCATENATE(#REF!,"-","Tipo de información"," ",AD827,"-",N827)</f>
        <v>#REF!</v>
      </c>
    </row>
    <row r="828" spans="8:31" ht="409.5" x14ac:dyDescent="0.25">
      <c r="H828" s="16"/>
      <c r="I828" s="16"/>
      <c r="J828" s="16"/>
      <c r="K828" s="17" t="s">
        <v>1330</v>
      </c>
      <c r="L828" s="17" t="s">
        <v>1479</v>
      </c>
      <c r="M828" s="17">
        <v>85100000</v>
      </c>
      <c r="N828" s="35" t="s">
        <v>1463</v>
      </c>
      <c r="O828" s="43">
        <v>45887</v>
      </c>
      <c r="P828" t="str">
        <f t="shared" si="137"/>
        <v>enero</v>
      </c>
      <c r="Q828" s="43">
        <v>46617</v>
      </c>
      <c r="R828" s="51">
        <f t="shared" si="147"/>
        <v>24.333333333333332</v>
      </c>
      <c r="S828" s="17" t="s">
        <v>21</v>
      </c>
      <c r="T828" s="17" t="s">
        <v>1478</v>
      </c>
      <c r="U828" s="18">
        <v>0</v>
      </c>
      <c r="V828" s="18">
        <v>0</v>
      </c>
      <c r="W828" s="18" t="s">
        <v>25</v>
      </c>
      <c r="X828" s="15" t="str">
        <f t="shared" si="138"/>
        <v>NO APLICA</v>
      </c>
      <c r="Y828" s="26" t="s">
        <v>1142</v>
      </c>
      <c r="Z828" s="26" t="s">
        <v>17</v>
      </c>
      <c r="AA828" s="26" t="s">
        <v>17</v>
      </c>
      <c r="AB828" s="27" t="s">
        <v>1128</v>
      </c>
      <c r="AC828" s="26" t="s">
        <v>17</v>
      </c>
      <c r="AD828" s="26" t="str">
        <f t="shared" si="161"/>
        <v>Pública clasificada</v>
      </c>
      <c r="AE828" s="26" t="str">
        <f t="shared" ref="AE828" si="166">CONCATENATE(I829,"-","Tipo de información"," ",AD828,"-",N828)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29" spans="8:31" ht="285" x14ac:dyDescent="0.25">
      <c r="H829" s="16"/>
      <c r="I829" s="16"/>
      <c r="J829" s="16"/>
      <c r="K829" s="17" t="s">
        <v>1331</v>
      </c>
      <c r="L829" s="17" t="s">
        <v>1479</v>
      </c>
      <c r="M829" s="17">
        <v>85100000</v>
      </c>
      <c r="N829" s="35" t="s">
        <v>1463</v>
      </c>
      <c r="O829" s="43">
        <v>45887</v>
      </c>
      <c r="P829" t="str">
        <f t="shared" si="137"/>
        <v>enero</v>
      </c>
      <c r="Q829" s="43">
        <v>46617</v>
      </c>
      <c r="R829" s="51">
        <f t="shared" si="147"/>
        <v>24.333333333333332</v>
      </c>
      <c r="S829" s="17" t="s">
        <v>21</v>
      </c>
      <c r="T829" s="17" t="s">
        <v>1478</v>
      </c>
      <c r="U829" s="18">
        <v>0</v>
      </c>
      <c r="V829" s="18">
        <v>0</v>
      </c>
      <c r="W829" s="18" t="s">
        <v>25</v>
      </c>
      <c r="X829" s="15" t="str">
        <f t="shared" si="138"/>
        <v>NO APLICA</v>
      </c>
      <c r="Y829" s="26" t="s">
        <v>1142</v>
      </c>
      <c r="Z829" s="26" t="s">
        <v>17</v>
      </c>
      <c r="AA829" s="26" t="s">
        <v>17</v>
      </c>
      <c r="AB829" s="27" t="s">
        <v>1128</v>
      </c>
      <c r="AC829" s="26" t="s">
        <v>17</v>
      </c>
      <c r="AD829" s="26" t="str">
        <f t="shared" si="161"/>
        <v>Pública clasificada</v>
      </c>
      <c r="AE829" s="26" t="e">
        <f>CONCATENATE(#REF!,"-","Tipo de información"," ",AD829,"-",N829)</f>
        <v>#REF!</v>
      </c>
    </row>
    <row r="830" spans="8:31" ht="409.5" x14ac:dyDescent="0.25">
      <c r="H830" s="16"/>
      <c r="I830" s="16"/>
      <c r="J830" s="16"/>
      <c r="K830" s="17" t="s">
        <v>1332</v>
      </c>
      <c r="L830" s="17" t="s">
        <v>1479</v>
      </c>
      <c r="M830" s="17">
        <v>85100000</v>
      </c>
      <c r="N830" s="35" t="s">
        <v>1463</v>
      </c>
      <c r="O830" s="43">
        <v>45887</v>
      </c>
      <c r="P830" t="str">
        <f t="shared" si="137"/>
        <v>enero</v>
      </c>
      <c r="Q830" s="43">
        <v>46617</v>
      </c>
      <c r="R830" s="51">
        <f t="shared" si="147"/>
        <v>24.333333333333332</v>
      </c>
      <c r="S830" s="17" t="s">
        <v>21</v>
      </c>
      <c r="T830" s="17" t="s">
        <v>1478</v>
      </c>
      <c r="U830" s="18">
        <v>0</v>
      </c>
      <c r="V830" s="18">
        <v>0</v>
      </c>
      <c r="W830" s="18" t="s">
        <v>25</v>
      </c>
      <c r="X830" s="15" t="str">
        <f t="shared" si="138"/>
        <v>NO APLICA</v>
      </c>
      <c r="Y830" s="26" t="s">
        <v>1142</v>
      </c>
      <c r="Z830" s="26" t="s">
        <v>17</v>
      </c>
      <c r="AA830" s="26" t="s">
        <v>17</v>
      </c>
      <c r="AB830" s="27" t="s">
        <v>1128</v>
      </c>
      <c r="AC830" s="26" t="s">
        <v>17</v>
      </c>
      <c r="AD830" s="26" t="str">
        <f t="shared" si="161"/>
        <v>Pública clasificada</v>
      </c>
      <c r="AE830" s="26" t="str">
        <f t="shared" ref="AE830" si="167">CONCATENATE(I831,"-","Tipo de información"," ",AD830,"-",N830)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31" spans="8:31" ht="285" x14ac:dyDescent="0.25">
      <c r="H831" s="16"/>
      <c r="I831" s="16"/>
      <c r="J831" s="16"/>
      <c r="K831" s="17" t="s">
        <v>1333</v>
      </c>
      <c r="L831" s="17" t="s">
        <v>1479</v>
      </c>
      <c r="M831" s="17">
        <v>85100000</v>
      </c>
      <c r="N831" s="35" t="s">
        <v>1463</v>
      </c>
      <c r="O831" s="43">
        <v>45888</v>
      </c>
      <c r="P831" t="str">
        <f t="shared" si="137"/>
        <v>enero</v>
      </c>
      <c r="Q831" s="43">
        <v>46618</v>
      </c>
      <c r="R831" s="51">
        <f t="shared" si="147"/>
        <v>24.333333333333332</v>
      </c>
      <c r="S831" s="17" t="s">
        <v>21</v>
      </c>
      <c r="T831" s="17" t="s">
        <v>1478</v>
      </c>
      <c r="U831" s="18">
        <v>0</v>
      </c>
      <c r="V831" s="18">
        <v>0</v>
      </c>
      <c r="W831" s="18" t="s">
        <v>25</v>
      </c>
      <c r="X831" s="15" t="str">
        <f t="shared" si="138"/>
        <v>NO APLICA</v>
      </c>
      <c r="Y831" s="26" t="s">
        <v>1142</v>
      </c>
      <c r="Z831" s="26" t="s">
        <v>17</v>
      </c>
      <c r="AA831" s="26" t="s">
        <v>17</v>
      </c>
      <c r="AB831" s="27" t="s">
        <v>1128</v>
      </c>
      <c r="AC831" s="26" t="s">
        <v>17</v>
      </c>
      <c r="AD831" s="26" t="str">
        <f t="shared" si="161"/>
        <v>Pública clasificada</v>
      </c>
      <c r="AE831" s="26" t="e">
        <f>CONCATENATE(#REF!,"-","Tipo de información"," ",AD831,"-",N831)</f>
        <v>#REF!</v>
      </c>
    </row>
    <row r="832" spans="8:31" ht="409.5" x14ac:dyDescent="0.25">
      <c r="H832" s="16"/>
      <c r="I832" s="16"/>
      <c r="J832" s="16"/>
      <c r="K832" s="17" t="s">
        <v>1334</v>
      </c>
      <c r="L832" s="17" t="s">
        <v>1479</v>
      </c>
      <c r="M832" s="17">
        <v>85100000</v>
      </c>
      <c r="N832" s="35" t="s">
        <v>1463</v>
      </c>
      <c r="O832" s="43">
        <v>45891</v>
      </c>
      <c r="P832" t="str">
        <f t="shared" si="137"/>
        <v>enero</v>
      </c>
      <c r="Q832" s="43">
        <v>46987</v>
      </c>
      <c r="R832" s="51">
        <f t="shared" si="147"/>
        <v>36.533333333333331</v>
      </c>
      <c r="S832" s="17" t="s">
        <v>21</v>
      </c>
      <c r="T832" s="17" t="s">
        <v>1478</v>
      </c>
      <c r="U832" s="18">
        <v>0</v>
      </c>
      <c r="V832" s="18">
        <v>0</v>
      </c>
      <c r="W832" s="18" t="s">
        <v>25</v>
      </c>
      <c r="X832" s="15" t="str">
        <f t="shared" si="138"/>
        <v>NO APLICA</v>
      </c>
      <c r="Y832" s="26" t="s">
        <v>1142</v>
      </c>
      <c r="Z832" s="26" t="s">
        <v>17</v>
      </c>
      <c r="AA832" s="26" t="s">
        <v>17</v>
      </c>
      <c r="AB832" s="27" t="s">
        <v>1128</v>
      </c>
      <c r="AC832" s="26" t="s">
        <v>17</v>
      </c>
      <c r="AD832" s="26" t="str">
        <f t="shared" si="161"/>
        <v>Pública clasificada</v>
      </c>
      <c r="AE832" s="26" t="str">
        <f t="shared" ref="AE832" si="168">CONCATENATE(I833,"-","Tipo de información"," ",AD832,"-",N832)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33" spans="8:31" ht="285" x14ac:dyDescent="0.25">
      <c r="H833" s="16"/>
      <c r="I833" s="16"/>
      <c r="J833" s="16"/>
      <c r="K833" s="17" t="s">
        <v>1335</v>
      </c>
      <c r="L833" s="17" t="s">
        <v>1479</v>
      </c>
      <c r="M833" s="17">
        <v>85100000</v>
      </c>
      <c r="N833" s="35" t="s">
        <v>1463</v>
      </c>
      <c r="O833" s="43">
        <v>45891</v>
      </c>
      <c r="P833" t="str">
        <f t="shared" si="137"/>
        <v>enero</v>
      </c>
      <c r="Q833" s="43">
        <v>46987</v>
      </c>
      <c r="R833" s="51">
        <f t="shared" si="147"/>
        <v>36.533333333333331</v>
      </c>
      <c r="S833" s="17" t="s">
        <v>21</v>
      </c>
      <c r="T833" s="17" t="s">
        <v>1478</v>
      </c>
      <c r="U833" s="18">
        <v>0</v>
      </c>
      <c r="V833" s="18">
        <v>0</v>
      </c>
      <c r="W833" s="18" t="s">
        <v>25</v>
      </c>
      <c r="X833" s="15" t="str">
        <f t="shared" si="138"/>
        <v>NO APLICA</v>
      </c>
      <c r="Y833" s="26" t="s">
        <v>1142</v>
      </c>
      <c r="Z833" s="26" t="s">
        <v>17</v>
      </c>
      <c r="AA833" s="26" t="s">
        <v>17</v>
      </c>
      <c r="AB833" s="27" t="s">
        <v>1128</v>
      </c>
      <c r="AC833" s="26" t="s">
        <v>17</v>
      </c>
      <c r="AD833" s="26" t="str">
        <f t="shared" si="161"/>
        <v>Pública clasificada</v>
      </c>
      <c r="AE833" s="26" t="e">
        <f>CONCATENATE(#REF!,"-","Tipo de información"," ",AD833,"-",N833)</f>
        <v>#REF!</v>
      </c>
    </row>
    <row r="834" spans="8:31" ht="409.5" x14ac:dyDescent="0.25">
      <c r="H834" s="16"/>
      <c r="I834" s="16"/>
      <c r="J834" s="16"/>
      <c r="K834" s="17" t="s">
        <v>1336</v>
      </c>
      <c r="L834" s="17" t="s">
        <v>1479</v>
      </c>
      <c r="M834" s="17">
        <v>85100000</v>
      </c>
      <c r="N834" s="35" t="s">
        <v>1463</v>
      </c>
      <c r="O834" s="43">
        <v>45894</v>
      </c>
      <c r="P834" t="str">
        <f t="shared" si="137"/>
        <v>enero</v>
      </c>
      <c r="Q834" s="43">
        <v>46624</v>
      </c>
      <c r="R834" s="51">
        <f t="shared" si="147"/>
        <v>24.333333333333332</v>
      </c>
      <c r="S834" s="17" t="s">
        <v>21</v>
      </c>
      <c r="T834" s="17" t="s">
        <v>1478</v>
      </c>
      <c r="U834" s="18">
        <v>0</v>
      </c>
      <c r="V834" s="18">
        <v>0</v>
      </c>
      <c r="W834" s="18" t="s">
        <v>25</v>
      </c>
      <c r="X834" s="15" t="str">
        <f t="shared" si="138"/>
        <v>NO APLICA</v>
      </c>
      <c r="Y834" s="26" t="s">
        <v>1142</v>
      </c>
      <c r="Z834" s="26" t="s">
        <v>17</v>
      </c>
      <c r="AA834" s="26" t="s">
        <v>17</v>
      </c>
      <c r="AB834" s="27" t="s">
        <v>1128</v>
      </c>
      <c r="AC834" s="26" t="s">
        <v>17</v>
      </c>
      <c r="AD834" s="26" t="str">
        <f t="shared" si="161"/>
        <v>Pública clasificada</v>
      </c>
      <c r="AE834" s="26" t="str">
        <f t="shared" ref="AE834" si="169">CONCATENATE(I835,"-","Tipo de información"," ",AD834,"-",N834)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35" spans="8:31" ht="285" x14ac:dyDescent="0.25">
      <c r="H835" s="16"/>
      <c r="I835" s="16"/>
      <c r="J835" s="16"/>
      <c r="K835" s="17" t="s">
        <v>1337</v>
      </c>
      <c r="L835" s="17" t="s">
        <v>1479</v>
      </c>
      <c r="M835" s="17">
        <v>85100000</v>
      </c>
      <c r="N835" s="35" t="s">
        <v>1463</v>
      </c>
      <c r="O835" s="43">
        <v>45899</v>
      </c>
      <c r="P835" t="str">
        <f t="shared" si="137"/>
        <v>enero</v>
      </c>
      <c r="Q835" s="43">
        <v>46995</v>
      </c>
      <c r="R835" s="51">
        <f t="shared" si="147"/>
        <v>36.533333333333331</v>
      </c>
      <c r="S835" s="17" t="s">
        <v>21</v>
      </c>
      <c r="T835" s="17" t="s">
        <v>1478</v>
      </c>
      <c r="U835" s="18">
        <v>0</v>
      </c>
      <c r="V835" s="18">
        <v>0</v>
      </c>
      <c r="W835" s="18" t="s">
        <v>25</v>
      </c>
      <c r="X835" s="15" t="str">
        <f t="shared" si="138"/>
        <v>NO APLICA</v>
      </c>
      <c r="Y835" s="26" t="s">
        <v>1142</v>
      </c>
      <c r="Z835" s="26" t="s">
        <v>17</v>
      </c>
      <c r="AA835" s="26" t="s">
        <v>17</v>
      </c>
      <c r="AB835" s="27" t="s">
        <v>1128</v>
      </c>
      <c r="AC835" s="26" t="s">
        <v>17</v>
      </c>
      <c r="AD835" s="26" t="str">
        <f t="shared" si="161"/>
        <v>Pública clasificada</v>
      </c>
      <c r="AE835" s="26" t="e">
        <f>CONCATENATE(#REF!,"-","Tipo de información"," ",AD835,"-",N835)</f>
        <v>#REF!</v>
      </c>
    </row>
    <row r="836" spans="8:31" ht="409.5" x14ac:dyDescent="0.25">
      <c r="H836" s="16"/>
      <c r="I836" s="16"/>
      <c r="J836" s="16"/>
      <c r="K836" s="17" t="s">
        <v>1338</v>
      </c>
      <c r="L836" s="17" t="s">
        <v>1479</v>
      </c>
      <c r="M836" s="17">
        <v>85100000</v>
      </c>
      <c r="N836" s="35" t="s">
        <v>1463</v>
      </c>
      <c r="O836" s="43">
        <v>45899</v>
      </c>
      <c r="P836" t="str">
        <f t="shared" si="137"/>
        <v>enero</v>
      </c>
      <c r="Q836" s="43">
        <v>46995</v>
      </c>
      <c r="R836" s="51">
        <f t="shared" si="147"/>
        <v>36.533333333333331</v>
      </c>
      <c r="S836" s="17" t="s">
        <v>21</v>
      </c>
      <c r="T836" s="17" t="s">
        <v>1478</v>
      </c>
      <c r="U836" s="18">
        <v>0</v>
      </c>
      <c r="V836" s="18">
        <v>0</v>
      </c>
      <c r="W836" s="18" t="s">
        <v>25</v>
      </c>
      <c r="X836" s="15" t="str">
        <f t="shared" si="138"/>
        <v>NO APLICA</v>
      </c>
      <c r="Y836" s="26" t="s">
        <v>1142</v>
      </c>
      <c r="Z836" s="26" t="s">
        <v>17</v>
      </c>
      <c r="AA836" s="26" t="s">
        <v>17</v>
      </c>
      <c r="AB836" s="27" t="s">
        <v>1128</v>
      </c>
      <c r="AC836" s="26" t="s">
        <v>17</v>
      </c>
      <c r="AD836" s="26" t="str">
        <f t="shared" si="161"/>
        <v>Pública clasificada</v>
      </c>
      <c r="AE836" s="26" t="str">
        <f t="shared" ref="AE836" si="170">CONCATENATE(I837,"-","Tipo de información"," ",AD836,"-",N836)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37" spans="8:31" ht="285" x14ac:dyDescent="0.25">
      <c r="H837" s="16"/>
      <c r="I837" s="16"/>
      <c r="J837" s="16"/>
      <c r="K837" s="17" t="s">
        <v>1339</v>
      </c>
      <c r="L837" s="17" t="s">
        <v>1479</v>
      </c>
      <c r="M837" s="17">
        <v>85100000</v>
      </c>
      <c r="N837" s="35" t="s">
        <v>1463</v>
      </c>
      <c r="O837" s="43">
        <v>45899</v>
      </c>
      <c r="P837" t="str">
        <f t="shared" si="137"/>
        <v>enero</v>
      </c>
      <c r="Q837" s="43">
        <v>46995</v>
      </c>
      <c r="R837" s="51">
        <f t="shared" si="147"/>
        <v>36.533333333333331</v>
      </c>
      <c r="S837" s="17" t="s">
        <v>21</v>
      </c>
      <c r="T837" s="17" t="s">
        <v>1478</v>
      </c>
      <c r="U837" s="18">
        <v>0</v>
      </c>
      <c r="V837" s="18">
        <v>0</v>
      </c>
      <c r="W837" s="18" t="s">
        <v>25</v>
      </c>
      <c r="X837" s="15" t="str">
        <f t="shared" si="138"/>
        <v>NO APLICA</v>
      </c>
      <c r="Y837" s="26" t="s">
        <v>1142</v>
      </c>
      <c r="Z837" s="26" t="s">
        <v>17</v>
      </c>
      <c r="AA837" s="26" t="s">
        <v>17</v>
      </c>
      <c r="AB837" s="27" t="s">
        <v>1128</v>
      </c>
      <c r="AC837" s="26" t="s">
        <v>17</v>
      </c>
      <c r="AD837" s="26" t="str">
        <f t="shared" si="161"/>
        <v>Pública clasificada</v>
      </c>
      <c r="AE837" s="26" t="e">
        <f>CONCATENATE(#REF!,"-","Tipo de información"," ",AD837,"-",N837)</f>
        <v>#REF!</v>
      </c>
    </row>
    <row r="838" spans="8:31" ht="409.5" x14ac:dyDescent="0.25">
      <c r="H838" s="16"/>
      <c r="I838" s="16"/>
      <c r="J838" s="16"/>
      <c r="K838" s="17" t="s">
        <v>1340</v>
      </c>
      <c r="L838" s="17" t="s">
        <v>1479</v>
      </c>
      <c r="M838" s="17">
        <v>85100000</v>
      </c>
      <c r="N838" s="35" t="s">
        <v>1463</v>
      </c>
      <c r="O838" s="43">
        <v>45899</v>
      </c>
      <c r="P838" t="str">
        <f t="shared" si="137"/>
        <v>enero</v>
      </c>
      <c r="Q838" s="43">
        <v>46995</v>
      </c>
      <c r="R838" s="51">
        <f t="shared" si="147"/>
        <v>36.533333333333331</v>
      </c>
      <c r="S838" s="17" t="s">
        <v>21</v>
      </c>
      <c r="T838" s="17" t="s">
        <v>1478</v>
      </c>
      <c r="U838" s="18">
        <v>0</v>
      </c>
      <c r="V838" s="18">
        <v>0</v>
      </c>
      <c r="W838" s="18" t="s">
        <v>25</v>
      </c>
      <c r="X838" s="15" t="str">
        <f t="shared" si="138"/>
        <v>NO APLICA</v>
      </c>
      <c r="Y838" s="26" t="s">
        <v>1142</v>
      </c>
      <c r="Z838" s="26" t="s">
        <v>17</v>
      </c>
      <c r="AA838" s="26" t="s">
        <v>17</v>
      </c>
      <c r="AB838" s="27" t="s">
        <v>1128</v>
      </c>
      <c r="AC838" s="26" t="s">
        <v>17</v>
      </c>
      <c r="AD838" s="26" t="str">
        <f t="shared" si="161"/>
        <v>Pública clasificada</v>
      </c>
      <c r="AE838" s="26" t="str">
        <f t="shared" ref="AE838" si="171">CONCATENATE(I839,"-","Tipo de información"," ",AD838,"-",N838)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39" spans="8:31" ht="285" x14ac:dyDescent="0.25">
      <c r="H839" s="16"/>
      <c r="I839" s="16"/>
      <c r="J839" s="16"/>
      <c r="K839" s="17" t="s">
        <v>1341</v>
      </c>
      <c r="L839" s="17" t="s">
        <v>1479</v>
      </c>
      <c r="M839" s="17">
        <v>85100000</v>
      </c>
      <c r="N839" s="35" t="s">
        <v>1463</v>
      </c>
      <c r="O839" s="43">
        <v>45899</v>
      </c>
      <c r="P839" t="str">
        <f t="shared" si="137"/>
        <v>enero</v>
      </c>
      <c r="Q839" s="43">
        <v>46629</v>
      </c>
      <c r="R839" s="51">
        <f t="shared" si="147"/>
        <v>24.333333333333332</v>
      </c>
      <c r="S839" s="17" t="s">
        <v>21</v>
      </c>
      <c r="T839" s="17" t="s">
        <v>1478</v>
      </c>
      <c r="U839" s="18">
        <v>0</v>
      </c>
      <c r="V839" s="18">
        <v>0</v>
      </c>
      <c r="W839" s="18" t="s">
        <v>25</v>
      </c>
      <c r="X839" s="15" t="str">
        <f t="shared" si="138"/>
        <v>NO APLICA</v>
      </c>
      <c r="Y839" s="26" t="s">
        <v>1142</v>
      </c>
      <c r="Z839" s="26" t="s">
        <v>17</v>
      </c>
      <c r="AA839" s="26" t="s">
        <v>17</v>
      </c>
      <c r="AB839" s="27" t="s">
        <v>1128</v>
      </c>
      <c r="AC839" s="26" t="s">
        <v>17</v>
      </c>
      <c r="AD839" s="26" t="str">
        <f t="shared" si="161"/>
        <v>Pública clasificada</v>
      </c>
      <c r="AE839" s="26" t="e">
        <f>CONCATENATE(#REF!,"-","Tipo de información"," ",AD839,"-",N839)</f>
        <v>#REF!</v>
      </c>
    </row>
    <row r="840" spans="8:31" ht="409.5" x14ac:dyDescent="0.25">
      <c r="H840" s="16"/>
      <c r="I840" s="16"/>
      <c r="J840" s="16"/>
      <c r="K840" s="17" t="s">
        <v>1342</v>
      </c>
      <c r="L840" s="17" t="s">
        <v>1479</v>
      </c>
      <c r="M840" s="17">
        <v>85100000</v>
      </c>
      <c r="N840" s="35" t="s">
        <v>1463</v>
      </c>
      <c r="O840" s="43">
        <v>45889</v>
      </c>
      <c r="P840" t="str">
        <f t="shared" si="137"/>
        <v>enero</v>
      </c>
      <c r="Q840" s="43">
        <v>46619</v>
      </c>
      <c r="R840" s="51">
        <f t="shared" si="147"/>
        <v>24.333333333333332</v>
      </c>
      <c r="S840" s="17" t="s">
        <v>21</v>
      </c>
      <c r="T840" s="17" t="s">
        <v>1478</v>
      </c>
      <c r="U840" s="18">
        <v>0</v>
      </c>
      <c r="V840" s="18">
        <v>0</v>
      </c>
      <c r="W840" s="18" t="s">
        <v>25</v>
      </c>
      <c r="X840" s="15" t="str">
        <f t="shared" si="138"/>
        <v>NO APLICA</v>
      </c>
      <c r="Y840" s="26" t="s">
        <v>1142</v>
      </c>
      <c r="Z840" s="26" t="s">
        <v>17</v>
      </c>
      <c r="AA840" s="26" t="s">
        <v>17</v>
      </c>
      <c r="AB840" s="27" t="s">
        <v>1128</v>
      </c>
      <c r="AC840" s="26" t="s">
        <v>17</v>
      </c>
      <c r="AD840" s="26" t="str">
        <f t="shared" si="161"/>
        <v>Pública clasificada</v>
      </c>
      <c r="AE840" s="26" t="str">
        <f t="shared" ref="AE840" si="172">CONCATENATE(I841,"-","Tipo de información"," ",AD840,"-",N840)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41" spans="8:31" ht="105" x14ac:dyDescent="0.25">
      <c r="H841" s="16"/>
      <c r="I841" s="16"/>
      <c r="J841" s="16"/>
      <c r="K841" s="17" t="s">
        <v>1343</v>
      </c>
      <c r="L841" s="17" t="s">
        <v>1479</v>
      </c>
      <c r="M841" s="17">
        <v>85100000</v>
      </c>
      <c r="N841" s="35" t="s">
        <v>1467</v>
      </c>
      <c r="O841" s="43">
        <v>45900</v>
      </c>
      <c r="P841" t="str">
        <f t="shared" ref="P841:P904" si="173">TEXT(MONTH(O841),"mmmm")</f>
        <v>enero</v>
      </c>
      <c r="Q841" s="43">
        <v>46630</v>
      </c>
      <c r="R841" s="51">
        <f t="shared" si="147"/>
        <v>24.333333333333332</v>
      </c>
      <c r="S841" s="17" t="s">
        <v>21</v>
      </c>
      <c r="T841" s="17" t="s">
        <v>1478</v>
      </c>
      <c r="U841" s="18">
        <v>0</v>
      </c>
      <c r="V841" s="18">
        <v>0</v>
      </c>
      <c r="W841" s="18" t="s">
        <v>25</v>
      </c>
      <c r="X841" s="15" t="str">
        <f t="shared" ref="X841:X904" si="174">IF(W841="SI","APROBADAS","NO APLICA")</f>
        <v>NO APLICA</v>
      </c>
      <c r="Y841" s="26" t="s">
        <v>1142</v>
      </c>
      <c r="Z841" s="26" t="s">
        <v>17</v>
      </c>
      <c r="AA841" s="26" t="s">
        <v>17</v>
      </c>
      <c r="AB841" s="27" t="s">
        <v>1128</v>
      </c>
      <c r="AC841" s="26" t="s">
        <v>17</v>
      </c>
      <c r="AD841" s="26" t="str">
        <f t="shared" si="161"/>
        <v>Pública clasificada</v>
      </c>
      <c r="AE841" s="26" t="e">
        <f>CONCATENATE(#REF!,"-","Tipo de información"," ",AD841,"-",N841)</f>
        <v>#REF!</v>
      </c>
    </row>
    <row r="842" spans="8:31" ht="409.5" x14ac:dyDescent="0.25">
      <c r="H842" s="16"/>
      <c r="I842" s="16"/>
      <c r="J842" s="16"/>
      <c r="K842" s="17" t="s">
        <v>1344</v>
      </c>
      <c r="L842" s="17" t="s">
        <v>1479</v>
      </c>
      <c r="M842" s="17">
        <v>85100000</v>
      </c>
      <c r="N842" s="35" t="s">
        <v>1471</v>
      </c>
      <c r="O842" s="43">
        <v>45899</v>
      </c>
      <c r="P842" t="str">
        <f t="shared" si="173"/>
        <v>enero</v>
      </c>
      <c r="Q842" s="43">
        <v>46629</v>
      </c>
      <c r="R842" s="51">
        <f t="shared" si="147"/>
        <v>24.333333333333332</v>
      </c>
      <c r="S842" s="17" t="s">
        <v>21</v>
      </c>
      <c r="T842" s="17" t="s">
        <v>1478</v>
      </c>
      <c r="U842" s="18">
        <v>0</v>
      </c>
      <c r="V842" s="18">
        <v>0</v>
      </c>
      <c r="W842" s="18" t="s">
        <v>25</v>
      </c>
      <c r="X842" s="15" t="str">
        <f t="shared" si="174"/>
        <v>NO APLICA</v>
      </c>
      <c r="Y842" s="26" t="s">
        <v>1142</v>
      </c>
      <c r="Z842" s="26" t="s">
        <v>17</v>
      </c>
      <c r="AA842" s="26" t="s">
        <v>17</v>
      </c>
      <c r="AB842" s="27" t="s">
        <v>1128</v>
      </c>
      <c r="AC842" s="26" t="s">
        <v>17</v>
      </c>
      <c r="AD842" s="26" t="str">
        <f t="shared" si="161"/>
        <v>Pública clasificada</v>
      </c>
      <c r="AE842" s="26" t="str">
        <f t="shared" ref="AE842" si="175">CONCATENATE(I843,"-","Tipo de información"," ",AD842,"-",N842)</f>
        <v>-Tipo de información Pública clasificada-PRESTACIÓN DE SERVICIOS: PRESTAR SERVICIOS DE INVESTIGACIÓN, VERIFICACIÓN Y DEMÁS TRÁMITES QUE SE REQUIERAN PARA LA VALIDACIÓN DE DERECHOS DE LOS PRESUNTOS BENEFICIARIOS Y/U ORIGEN DE LOS EVENTOS REPORTADOS A LA COMPAÑÍA, PARA TODOS LOS AMPAROS Y RAMOS COMERCIALIZADOS POR POSITIVA</v>
      </c>
    </row>
    <row r="843" spans="8:31" ht="285" x14ac:dyDescent="0.25">
      <c r="H843" s="16"/>
      <c r="I843" s="16"/>
      <c r="J843" s="16"/>
      <c r="K843" s="17" t="s">
        <v>1345</v>
      </c>
      <c r="L843" s="17" t="s">
        <v>1479</v>
      </c>
      <c r="M843" s="17">
        <v>85100000</v>
      </c>
      <c r="N843" s="35" t="s">
        <v>1463</v>
      </c>
      <c r="O843" s="43">
        <v>45923</v>
      </c>
      <c r="P843" t="str">
        <f t="shared" si="173"/>
        <v>enero</v>
      </c>
      <c r="Q843" s="43">
        <v>46653</v>
      </c>
      <c r="R843" s="51">
        <f t="shared" si="147"/>
        <v>24.333333333333332</v>
      </c>
      <c r="S843" s="17" t="s">
        <v>21</v>
      </c>
      <c r="T843" s="17" t="s">
        <v>1478</v>
      </c>
      <c r="U843" s="18">
        <v>0</v>
      </c>
      <c r="V843" s="18">
        <v>0</v>
      </c>
      <c r="W843" s="18" t="s">
        <v>25</v>
      </c>
      <c r="X843" s="15" t="str">
        <f t="shared" si="174"/>
        <v>NO APLICA</v>
      </c>
      <c r="Y843" s="26" t="s">
        <v>1142</v>
      </c>
      <c r="Z843" s="26" t="s">
        <v>17</v>
      </c>
      <c r="AA843" s="26" t="s">
        <v>17</v>
      </c>
      <c r="AB843" s="27" t="s">
        <v>1128</v>
      </c>
      <c r="AC843" s="26" t="s">
        <v>17</v>
      </c>
      <c r="AD843" s="26" t="str">
        <f t="shared" si="161"/>
        <v>Pública clasificada</v>
      </c>
      <c r="AE843" s="26" t="e">
        <f>CONCATENATE(#REF!,"-","Tipo de información"," ",AD843,"-",N843)</f>
        <v>#REF!</v>
      </c>
    </row>
    <row r="844" spans="8:31" ht="409.5" x14ac:dyDescent="0.25">
      <c r="H844" s="16"/>
      <c r="I844" s="16"/>
      <c r="J844" s="16"/>
      <c r="K844" s="17" t="s">
        <v>1346</v>
      </c>
      <c r="L844" s="17" t="s">
        <v>1479</v>
      </c>
      <c r="M844" s="17">
        <v>85100000</v>
      </c>
      <c r="N844" s="35" t="s">
        <v>1463</v>
      </c>
      <c r="O844" s="43">
        <v>45901</v>
      </c>
      <c r="P844" t="str">
        <f t="shared" si="173"/>
        <v>enero</v>
      </c>
      <c r="Q844" s="43">
        <v>46997</v>
      </c>
      <c r="R844" s="51">
        <f t="shared" si="147"/>
        <v>36.533333333333331</v>
      </c>
      <c r="S844" s="17" t="s">
        <v>21</v>
      </c>
      <c r="T844" s="17" t="s">
        <v>1478</v>
      </c>
      <c r="U844" s="18">
        <v>0</v>
      </c>
      <c r="V844" s="18">
        <v>0</v>
      </c>
      <c r="W844" s="18" t="s">
        <v>25</v>
      </c>
      <c r="X844" s="15" t="str">
        <f t="shared" si="174"/>
        <v>NO APLICA</v>
      </c>
      <c r="Y844" s="26" t="s">
        <v>1142</v>
      </c>
      <c r="Z844" s="26" t="s">
        <v>17</v>
      </c>
      <c r="AA844" s="26" t="s">
        <v>17</v>
      </c>
      <c r="AB844" s="27" t="s">
        <v>1128</v>
      </c>
      <c r="AC844" s="26" t="s">
        <v>17</v>
      </c>
      <c r="AD844" s="26" t="str">
        <f t="shared" si="161"/>
        <v>Pública clasificada</v>
      </c>
      <c r="AE844" s="26" t="str">
        <f t="shared" ref="AE844" si="176">CONCATENATE(I845,"-","Tipo de información"," ",AD844,"-",N844)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45" spans="8:31" ht="285" x14ac:dyDescent="0.25">
      <c r="H845" s="16"/>
      <c r="I845" s="16"/>
      <c r="J845" s="16"/>
      <c r="K845" s="17" t="s">
        <v>1347</v>
      </c>
      <c r="L845" s="17" t="s">
        <v>1479</v>
      </c>
      <c r="M845" s="17">
        <v>85100000</v>
      </c>
      <c r="N845" s="35" t="s">
        <v>1463</v>
      </c>
      <c r="O845" s="43">
        <v>45903</v>
      </c>
      <c r="P845" t="str">
        <f t="shared" si="173"/>
        <v>enero</v>
      </c>
      <c r="Q845" s="43">
        <v>46999</v>
      </c>
      <c r="R845" s="51">
        <f t="shared" si="147"/>
        <v>36.533333333333331</v>
      </c>
      <c r="S845" s="17" t="s">
        <v>21</v>
      </c>
      <c r="T845" s="17" t="s">
        <v>1478</v>
      </c>
      <c r="U845" s="18">
        <v>0</v>
      </c>
      <c r="V845" s="18">
        <v>0</v>
      </c>
      <c r="W845" s="18" t="s">
        <v>25</v>
      </c>
      <c r="X845" s="15" t="str">
        <f t="shared" si="174"/>
        <v>NO APLICA</v>
      </c>
      <c r="Y845" s="26" t="s">
        <v>1142</v>
      </c>
      <c r="Z845" s="26" t="s">
        <v>17</v>
      </c>
      <c r="AA845" s="26" t="s">
        <v>17</v>
      </c>
      <c r="AB845" s="27" t="s">
        <v>1128</v>
      </c>
      <c r="AC845" s="26" t="s">
        <v>17</v>
      </c>
      <c r="AD845" s="26" t="str">
        <f t="shared" si="161"/>
        <v>Pública clasificada</v>
      </c>
      <c r="AE845" s="26" t="e">
        <f>CONCATENATE(#REF!,"-","Tipo de información"," ",AD845,"-",N845)</f>
        <v>#REF!</v>
      </c>
    </row>
    <row r="846" spans="8:31" ht="409.5" x14ac:dyDescent="0.25">
      <c r="H846" s="16"/>
      <c r="I846" s="16"/>
      <c r="J846" s="16"/>
      <c r="K846" s="17" t="s">
        <v>1348</v>
      </c>
      <c r="L846" s="17" t="s">
        <v>1479</v>
      </c>
      <c r="M846" s="17">
        <v>85100000</v>
      </c>
      <c r="N846" s="35" t="s">
        <v>1463</v>
      </c>
      <c r="O846" s="43">
        <v>45903</v>
      </c>
      <c r="P846" t="str">
        <f t="shared" si="173"/>
        <v>enero</v>
      </c>
      <c r="Q846" s="43">
        <v>46999</v>
      </c>
      <c r="R846" s="51">
        <f t="shared" si="147"/>
        <v>36.533333333333331</v>
      </c>
      <c r="S846" s="17" t="s">
        <v>21</v>
      </c>
      <c r="T846" s="17" t="s">
        <v>1478</v>
      </c>
      <c r="U846" s="18">
        <v>0</v>
      </c>
      <c r="V846" s="18">
        <v>0</v>
      </c>
      <c r="W846" s="18" t="s">
        <v>25</v>
      </c>
      <c r="X846" s="15" t="str">
        <f t="shared" si="174"/>
        <v>NO APLICA</v>
      </c>
      <c r="Y846" s="26" t="s">
        <v>1142</v>
      </c>
      <c r="Z846" s="26" t="s">
        <v>17</v>
      </c>
      <c r="AA846" s="26" t="s">
        <v>17</v>
      </c>
      <c r="AB846" s="27" t="s">
        <v>1128</v>
      </c>
      <c r="AC846" s="26" t="s">
        <v>17</v>
      </c>
      <c r="AD846" s="26" t="str">
        <f t="shared" si="161"/>
        <v>Pública clasificada</v>
      </c>
      <c r="AE846" s="26" t="str">
        <f t="shared" ref="AE846" si="177">CONCATENATE(I847,"-","Tipo de información"," ",AD846,"-",N846)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47" spans="8:31" ht="285" x14ac:dyDescent="0.25">
      <c r="H847" s="16"/>
      <c r="I847" s="16"/>
      <c r="J847" s="16"/>
      <c r="K847" s="17" t="s">
        <v>1349</v>
      </c>
      <c r="L847" s="17" t="s">
        <v>1479</v>
      </c>
      <c r="M847" s="17">
        <v>85100000</v>
      </c>
      <c r="N847" s="35" t="s">
        <v>1463</v>
      </c>
      <c r="O847" s="43">
        <v>45903</v>
      </c>
      <c r="P847" t="str">
        <f t="shared" si="173"/>
        <v>enero</v>
      </c>
      <c r="Q847" s="43">
        <v>46999</v>
      </c>
      <c r="R847" s="51">
        <f t="shared" si="147"/>
        <v>36.533333333333331</v>
      </c>
      <c r="S847" s="17" t="s">
        <v>21</v>
      </c>
      <c r="T847" s="17" t="s">
        <v>1478</v>
      </c>
      <c r="U847" s="18">
        <v>0</v>
      </c>
      <c r="V847" s="18">
        <v>0</v>
      </c>
      <c r="W847" s="18" t="s">
        <v>25</v>
      </c>
      <c r="X847" s="15" t="str">
        <f t="shared" si="174"/>
        <v>NO APLICA</v>
      </c>
      <c r="Y847" s="26" t="s">
        <v>1142</v>
      </c>
      <c r="Z847" s="26" t="s">
        <v>17</v>
      </c>
      <c r="AA847" s="26" t="s">
        <v>17</v>
      </c>
      <c r="AB847" s="27" t="s">
        <v>1128</v>
      </c>
      <c r="AC847" s="26" t="s">
        <v>17</v>
      </c>
      <c r="AD847" s="26" t="str">
        <f t="shared" si="161"/>
        <v>Pública clasificada</v>
      </c>
      <c r="AE847" s="26" t="e">
        <f>CONCATENATE(#REF!,"-","Tipo de información"," ",AD847,"-",N847)</f>
        <v>#REF!</v>
      </c>
    </row>
    <row r="848" spans="8:31" ht="409.5" x14ac:dyDescent="0.25">
      <c r="H848" s="16"/>
      <c r="I848" s="16"/>
      <c r="J848" s="16"/>
      <c r="K848" s="17" t="s">
        <v>1350</v>
      </c>
      <c r="L848" s="17" t="s">
        <v>1479</v>
      </c>
      <c r="M848" s="17">
        <v>85100000</v>
      </c>
      <c r="N848" s="35" t="s">
        <v>1463</v>
      </c>
      <c r="O848" s="43">
        <v>45903</v>
      </c>
      <c r="P848" t="str">
        <f t="shared" si="173"/>
        <v>enero</v>
      </c>
      <c r="Q848" s="43">
        <v>46999</v>
      </c>
      <c r="R848" s="51">
        <f t="shared" si="147"/>
        <v>36.533333333333331</v>
      </c>
      <c r="S848" s="17" t="s">
        <v>21</v>
      </c>
      <c r="T848" s="17" t="s">
        <v>1478</v>
      </c>
      <c r="U848" s="18">
        <v>0</v>
      </c>
      <c r="V848" s="18">
        <v>0</v>
      </c>
      <c r="W848" s="18" t="s">
        <v>25</v>
      </c>
      <c r="X848" s="15" t="str">
        <f t="shared" si="174"/>
        <v>NO APLICA</v>
      </c>
      <c r="Y848" s="26" t="s">
        <v>1142</v>
      </c>
      <c r="Z848" s="26" t="s">
        <v>17</v>
      </c>
      <c r="AA848" s="26" t="s">
        <v>17</v>
      </c>
      <c r="AB848" s="27" t="s">
        <v>1128</v>
      </c>
      <c r="AC848" s="26" t="s">
        <v>17</v>
      </c>
      <c r="AD848" s="26" t="str">
        <f t="shared" si="161"/>
        <v>Pública clasificada</v>
      </c>
      <c r="AE848" s="26" t="str">
        <f t="shared" ref="AE848" si="178">CONCATENATE(I849,"-","Tipo de información"," ",AD848,"-",N848)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49" spans="8:31" ht="285" x14ac:dyDescent="0.25">
      <c r="H849" s="16"/>
      <c r="I849" s="16"/>
      <c r="J849" s="16"/>
      <c r="K849" s="17" t="s">
        <v>1351</v>
      </c>
      <c r="L849" s="17" t="s">
        <v>1479</v>
      </c>
      <c r="M849" s="17">
        <v>85100000</v>
      </c>
      <c r="N849" s="35" t="s">
        <v>1463</v>
      </c>
      <c r="O849" s="43">
        <v>45908</v>
      </c>
      <c r="P849" t="str">
        <f t="shared" si="173"/>
        <v>enero</v>
      </c>
      <c r="Q849" s="43">
        <v>47004</v>
      </c>
      <c r="R849" s="51">
        <f t="shared" si="147"/>
        <v>36.533333333333331</v>
      </c>
      <c r="S849" s="17" t="s">
        <v>21</v>
      </c>
      <c r="T849" s="17" t="s">
        <v>1478</v>
      </c>
      <c r="U849" s="18">
        <v>0</v>
      </c>
      <c r="V849" s="18">
        <v>0</v>
      </c>
      <c r="W849" s="18" t="s">
        <v>25</v>
      </c>
      <c r="X849" s="15" t="str">
        <f t="shared" si="174"/>
        <v>NO APLICA</v>
      </c>
      <c r="Y849" s="26" t="s">
        <v>1142</v>
      </c>
      <c r="Z849" s="26" t="s">
        <v>17</v>
      </c>
      <c r="AA849" s="26" t="s">
        <v>17</v>
      </c>
      <c r="AB849" s="27" t="s">
        <v>1128</v>
      </c>
      <c r="AC849" s="26" t="s">
        <v>17</v>
      </c>
      <c r="AD849" s="26" t="str">
        <f t="shared" si="161"/>
        <v>Pública clasificada</v>
      </c>
      <c r="AE849" s="26" t="e">
        <f>CONCATENATE(#REF!,"-","Tipo de información"," ",AD849,"-",N849)</f>
        <v>#REF!</v>
      </c>
    </row>
    <row r="850" spans="8:31" ht="409.5" x14ac:dyDescent="0.25">
      <c r="H850" s="16"/>
      <c r="I850" s="16"/>
      <c r="J850" s="16"/>
      <c r="K850" s="17" t="s">
        <v>1352</v>
      </c>
      <c r="L850" s="17" t="s">
        <v>1479</v>
      </c>
      <c r="M850" s="17">
        <v>85100000</v>
      </c>
      <c r="N850" s="35" t="s">
        <v>1463</v>
      </c>
      <c r="O850" s="43">
        <v>45908</v>
      </c>
      <c r="P850" t="str">
        <f t="shared" si="173"/>
        <v>enero</v>
      </c>
      <c r="Q850" s="43">
        <v>46638</v>
      </c>
      <c r="R850" s="51">
        <f t="shared" si="147"/>
        <v>24.333333333333332</v>
      </c>
      <c r="S850" s="17" t="s">
        <v>21</v>
      </c>
      <c r="T850" s="17" t="s">
        <v>1478</v>
      </c>
      <c r="U850" s="18">
        <v>0</v>
      </c>
      <c r="V850" s="18">
        <v>0</v>
      </c>
      <c r="W850" s="18" t="s">
        <v>25</v>
      </c>
      <c r="X850" s="15" t="str">
        <f t="shared" si="174"/>
        <v>NO APLICA</v>
      </c>
      <c r="Y850" s="26" t="s">
        <v>1142</v>
      </c>
      <c r="Z850" s="26" t="s">
        <v>17</v>
      </c>
      <c r="AA850" s="26" t="s">
        <v>17</v>
      </c>
      <c r="AB850" s="27" t="s">
        <v>1128</v>
      </c>
      <c r="AC850" s="26" t="s">
        <v>17</v>
      </c>
      <c r="AD850" s="26" t="str">
        <f t="shared" si="161"/>
        <v>Pública clasificada</v>
      </c>
      <c r="AE850" s="26" t="str">
        <f t="shared" ref="AE850" si="179">CONCATENATE(I851,"-","Tipo de información"," ",AD850,"-",N850)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51" spans="8:31" ht="285" x14ac:dyDescent="0.25">
      <c r="H851" s="16"/>
      <c r="I851" s="16"/>
      <c r="J851" s="16"/>
      <c r="K851" s="17" t="s">
        <v>1353</v>
      </c>
      <c r="L851" s="17" t="s">
        <v>1479</v>
      </c>
      <c r="M851" s="17">
        <v>85100000</v>
      </c>
      <c r="N851" s="35" t="s">
        <v>1463</v>
      </c>
      <c r="O851" s="43">
        <v>45915</v>
      </c>
      <c r="P851" t="str">
        <f t="shared" si="173"/>
        <v>enero</v>
      </c>
      <c r="Q851" s="43">
        <v>46645</v>
      </c>
      <c r="R851" s="51">
        <f t="shared" si="147"/>
        <v>24.333333333333332</v>
      </c>
      <c r="S851" s="17" t="s">
        <v>21</v>
      </c>
      <c r="T851" s="17" t="s">
        <v>1478</v>
      </c>
      <c r="U851" s="18">
        <v>0</v>
      </c>
      <c r="V851" s="18">
        <v>0</v>
      </c>
      <c r="W851" s="18" t="s">
        <v>25</v>
      </c>
      <c r="X851" s="15" t="str">
        <f t="shared" si="174"/>
        <v>NO APLICA</v>
      </c>
      <c r="Y851" s="26" t="s">
        <v>1142</v>
      </c>
      <c r="Z851" s="26" t="s">
        <v>17</v>
      </c>
      <c r="AA851" s="26" t="s">
        <v>17</v>
      </c>
      <c r="AB851" s="27" t="s">
        <v>1128</v>
      </c>
      <c r="AC851" s="26" t="s">
        <v>17</v>
      </c>
      <c r="AD851" s="26" t="str">
        <f t="shared" si="161"/>
        <v>Pública clasificada</v>
      </c>
      <c r="AE851" s="26" t="e">
        <f>CONCATENATE(#REF!,"-","Tipo de información"," ",AD851,"-",N851)</f>
        <v>#REF!</v>
      </c>
    </row>
    <row r="852" spans="8:31" ht="409.5" x14ac:dyDescent="0.25">
      <c r="H852" s="16"/>
      <c r="I852" s="16"/>
      <c r="J852" s="16"/>
      <c r="K852" s="17" t="s">
        <v>1354</v>
      </c>
      <c r="L852" s="17" t="s">
        <v>1479</v>
      </c>
      <c r="M852" s="17">
        <v>85100000</v>
      </c>
      <c r="N852" s="35" t="s">
        <v>1463</v>
      </c>
      <c r="O852" s="43">
        <v>45919</v>
      </c>
      <c r="P852" t="str">
        <f t="shared" si="173"/>
        <v>enero</v>
      </c>
      <c r="Q852" s="43">
        <v>47015</v>
      </c>
      <c r="R852" s="51">
        <f t="shared" si="147"/>
        <v>36.533333333333331</v>
      </c>
      <c r="S852" s="17" t="s">
        <v>21</v>
      </c>
      <c r="T852" s="17" t="s">
        <v>1478</v>
      </c>
      <c r="U852" s="18">
        <v>0</v>
      </c>
      <c r="V852" s="18">
        <v>0</v>
      </c>
      <c r="W852" s="18" t="s">
        <v>25</v>
      </c>
      <c r="X852" s="15" t="str">
        <f t="shared" si="174"/>
        <v>NO APLICA</v>
      </c>
      <c r="Y852" s="26" t="s">
        <v>1142</v>
      </c>
      <c r="Z852" s="26" t="s">
        <v>17</v>
      </c>
      <c r="AA852" s="26" t="s">
        <v>17</v>
      </c>
      <c r="AB852" s="27" t="s">
        <v>1128</v>
      </c>
      <c r="AC852" s="26" t="s">
        <v>17</v>
      </c>
      <c r="AD852" s="26" t="str">
        <f t="shared" si="161"/>
        <v>Pública clasificada</v>
      </c>
      <c r="AE852" s="26" t="str">
        <f t="shared" ref="AE852" si="180">CONCATENATE(I853,"-","Tipo de información"," ",AD852,"-",N852)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53" spans="8:31" ht="285" x14ac:dyDescent="0.25">
      <c r="H853" s="16"/>
      <c r="I853" s="16"/>
      <c r="J853" s="16"/>
      <c r="K853" s="17" t="s">
        <v>1355</v>
      </c>
      <c r="L853" s="17" t="s">
        <v>1479</v>
      </c>
      <c r="M853" s="17">
        <v>85100000</v>
      </c>
      <c r="N853" s="35" t="s">
        <v>1463</v>
      </c>
      <c r="O853" s="43">
        <v>45922</v>
      </c>
      <c r="P853" t="str">
        <f t="shared" si="173"/>
        <v>enero</v>
      </c>
      <c r="Q853" s="43">
        <v>46652</v>
      </c>
      <c r="R853" s="51">
        <f t="shared" si="147"/>
        <v>24.333333333333332</v>
      </c>
      <c r="S853" s="17" t="s">
        <v>21</v>
      </c>
      <c r="T853" s="17" t="s">
        <v>1478</v>
      </c>
      <c r="U853" s="18">
        <v>0</v>
      </c>
      <c r="V853" s="18">
        <v>0</v>
      </c>
      <c r="W853" s="18" t="s">
        <v>25</v>
      </c>
      <c r="X853" s="15" t="str">
        <f t="shared" si="174"/>
        <v>NO APLICA</v>
      </c>
      <c r="Y853" s="26" t="s">
        <v>1142</v>
      </c>
      <c r="Z853" s="26" t="s">
        <v>17</v>
      </c>
      <c r="AA853" s="26" t="s">
        <v>17</v>
      </c>
      <c r="AB853" s="27" t="s">
        <v>1128</v>
      </c>
      <c r="AC853" s="26" t="s">
        <v>17</v>
      </c>
      <c r="AD853" s="26" t="str">
        <f t="shared" si="161"/>
        <v>Pública clasificada</v>
      </c>
      <c r="AE853" s="26" t="e">
        <f>CONCATENATE(#REF!,"-","Tipo de información"," ",AD853,"-",N853)</f>
        <v>#REF!</v>
      </c>
    </row>
    <row r="854" spans="8:31" ht="409.5" x14ac:dyDescent="0.25">
      <c r="H854" s="16"/>
      <c r="I854" s="16"/>
      <c r="J854" s="16"/>
      <c r="K854" s="17" t="s">
        <v>1356</v>
      </c>
      <c r="L854" s="17" t="s">
        <v>1479</v>
      </c>
      <c r="M854" s="17">
        <v>85100000</v>
      </c>
      <c r="N854" s="35" t="s">
        <v>1463</v>
      </c>
      <c r="O854" s="43">
        <v>45924</v>
      </c>
      <c r="P854" t="str">
        <f t="shared" si="173"/>
        <v>enero</v>
      </c>
      <c r="Q854" s="43">
        <v>47020</v>
      </c>
      <c r="R854" s="51">
        <f t="shared" si="147"/>
        <v>36.533333333333331</v>
      </c>
      <c r="S854" s="17" t="s">
        <v>21</v>
      </c>
      <c r="T854" s="17" t="s">
        <v>1478</v>
      </c>
      <c r="U854" s="18">
        <v>0</v>
      </c>
      <c r="V854" s="18">
        <v>0</v>
      </c>
      <c r="W854" s="18" t="s">
        <v>25</v>
      </c>
      <c r="X854" s="15" t="str">
        <f t="shared" si="174"/>
        <v>NO APLICA</v>
      </c>
      <c r="Y854" s="26" t="s">
        <v>1142</v>
      </c>
      <c r="Z854" s="26" t="s">
        <v>17</v>
      </c>
      <c r="AA854" s="26" t="s">
        <v>17</v>
      </c>
      <c r="AB854" s="27" t="s">
        <v>1128</v>
      </c>
      <c r="AC854" s="26" t="s">
        <v>17</v>
      </c>
      <c r="AD854" s="26" t="str">
        <f t="shared" si="161"/>
        <v>Pública clasificada</v>
      </c>
      <c r="AE854" s="26" t="str">
        <f t="shared" ref="AE854" si="181">CONCATENATE(I855,"-","Tipo de información"," ",AD854,"-",N854)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55" spans="8:31" ht="285" x14ac:dyDescent="0.25">
      <c r="H855" s="16"/>
      <c r="I855" s="16"/>
      <c r="J855" s="16"/>
      <c r="K855" s="17" t="s">
        <v>1357</v>
      </c>
      <c r="L855" s="17" t="s">
        <v>1479</v>
      </c>
      <c r="M855" s="17">
        <v>85100000</v>
      </c>
      <c r="N855" s="35" t="s">
        <v>1463</v>
      </c>
      <c r="O855" s="43">
        <v>45924</v>
      </c>
      <c r="P855" t="str">
        <f t="shared" si="173"/>
        <v>enero</v>
      </c>
      <c r="Q855" s="43">
        <v>47020</v>
      </c>
      <c r="R855" s="51">
        <f t="shared" si="147"/>
        <v>36.533333333333331</v>
      </c>
      <c r="S855" s="17" t="s">
        <v>21</v>
      </c>
      <c r="T855" s="17" t="s">
        <v>1478</v>
      </c>
      <c r="U855" s="18">
        <v>0</v>
      </c>
      <c r="V855" s="18">
        <v>0</v>
      </c>
      <c r="W855" s="18" t="s">
        <v>25</v>
      </c>
      <c r="X855" s="15" t="str">
        <f t="shared" si="174"/>
        <v>NO APLICA</v>
      </c>
      <c r="Y855" s="26" t="s">
        <v>1142</v>
      </c>
      <c r="Z855" s="26" t="s">
        <v>17</v>
      </c>
      <c r="AA855" s="26" t="s">
        <v>17</v>
      </c>
      <c r="AB855" s="27" t="s">
        <v>1128</v>
      </c>
      <c r="AC855" s="26" t="s">
        <v>17</v>
      </c>
      <c r="AD855" s="26" t="str">
        <f t="shared" si="161"/>
        <v>Pública clasificada</v>
      </c>
      <c r="AE855" s="26" t="e">
        <f>CONCATENATE(#REF!,"-","Tipo de información"," ",AD855,"-",N855)</f>
        <v>#REF!</v>
      </c>
    </row>
    <row r="856" spans="8:31" ht="409.5" x14ac:dyDescent="0.25">
      <c r="H856" s="16"/>
      <c r="I856" s="16"/>
      <c r="J856" s="16"/>
      <c r="K856" s="17" t="s">
        <v>1358</v>
      </c>
      <c r="L856" s="17" t="s">
        <v>1479</v>
      </c>
      <c r="M856" s="17">
        <v>85100000</v>
      </c>
      <c r="N856" s="35" t="s">
        <v>1463</v>
      </c>
      <c r="O856" s="43">
        <v>45929</v>
      </c>
      <c r="P856" t="str">
        <f t="shared" si="173"/>
        <v>enero</v>
      </c>
      <c r="Q856" s="43">
        <v>46659</v>
      </c>
      <c r="R856" s="51">
        <f t="shared" si="147"/>
        <v>24.333333333333332</v>
      </c>
      <c r="S856" s="17" t="s">
        <v>21</v>
      </c>
      <c r="T856" s="17" t="s">
        <v>1478</v>
      </c>
      <c r="U856" s="18">
        <v>0</v>
      </c>
      <c r="V856" s="18">
        <v>0</v>
      </c>
      <c r="W856" s="18" t="s">
        <v>25</v>
      </c>
      <c r="X856" s="15" t="str">
        <f t="shared" si="174"/>
        <v>NO APLICA</v>
      </c>
      <c r="Y856" s="26" t="s">
        <v>1142</v>
      </c>
      <c r="Z856" s="26" t="s">
        <v>17</v>
      </c>
      <c r="AA856" s="26" t="s">
        <v>17</v>
      </c>
      <c r="AB856" s="27" t="s">
        <v>1128</v>
      </c>
      <c r="AC856" s="26" t="s">
        <v>17</v>
      </c>
      <c r="AD856" s="26" t="str">
        <f t="shared" si="161"/>
        <v>Pública clasificada</v>
      </c>
      <c r="AE856" s="26" t="str">
        <f t="shared" ref="AE856" si="182">CONCATENATE(I857,"-","Tipo de información"," ",AD856,"-",N856)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57" spans="8:31" ht="285" x14ac:dyDescent="0.25">
      <c r="H857" s="16"/>
      <c r="I857" s="16"/>
      <c r="J857" s="16"/>
      <c r="K857" s="17" t="s">
        <v>1359</v>
      </c>
      <c r="L857" s="17" t="s">
        <v>1479</v>
      </c>
      <c r="M857" s="17">
        <v>85100000</v>
      </c>
      <c r="N857" s="35" t="s">
        <v>1463</v>
      </c>
      <c r="O857" s="43">
        <v>45930</v>
      </c>
      <c r="P857" t="str">
        <f t="shared" si="173"/>
        <v>enero</v>
      </c>
      <c r="Q857" s="43">
        <v>46660</v>
      </c>
      <c r="R857" s="51">
        <f t="shared" si="147"/>
        <v>24.333333333333332</v>
      </c>
      <c r="S857" s="17" t="s">
        <v>21</v>
      </c>
      <c r="T857" s="17" t="s">
        <v>1478</v>
      </c>
      <c r="U857" s="18">
        <v>0</v>
      </c>
      <c r="V857" s="18">
        <v>0</v>
      </c>
      <c r="W857" s="18" t="s">
        <v>25</v>
      </c>
      <c r="X857" s="15" t="str">
        <f t="shared" si="174"/>
        <v>NO APLICA</v>
      </c>
      <c r="Y857" s="26" t="s">
        <v>1142</v>
      </c>
      <c r="Z857" s="26" t="s">
        <v>17</v>
      </c>
      <c r="AA857" s="26" t="s">
        <v>17</v>
      </c>
      <c r="AB857" s="27" t="s">
        <v>1128</v>
      </c>
      <c r="AC857" s="26" t="s">
        <v>17</v>
      </c>
      <c r="AD857" s="26" t="str">
        <f t="shared" si="161"/>
        <v>Pública clasificada</v>
      </c>
      <c r="AE857" s="26" t="e">
        <f>CONCATENATE(#REF!,"-","Tipo de información"," ",AD857,"-",N857)</f>
        <v>#REF!</v>
      </c>
    </row>
    <row r="858" spans="8:31" ht="409.5" x14ac:dyDescent="0.25">
      <c r="H858" s="16"/>
      <c r="I858" s="16"/>
      <c r="J858" s="16"/>
      <c r="K858" s="17" t="s">
        <v>1360</v>
      </c>
      <c r="L858" s="17" t="s">
        <v>1479</v>
      </c>
      <c r="M858" s="17">
        <v>85100000</v>
      </c>
      <c r="N858" s="35" t="s">
        <v>1463</v>
      </c>
      <c r="O858" s="43">
        <v>45930</v>
      </c>
      <c r="P858" t="str">
        <f t="shared" si="173"/>
        <v>enero</v>
      </c>
      <c r="Q858" s="43">
        <v>46660</v>
      </c>
      <c r="R858" s="51">
        <f t="shared" ref="R858:R921" si="183">(Q858-O858)/30</f>
        <v>24.333333333333332</v>
      </c>
      <c r="S858" s="17" t="s">
        <v>21</v>
      </c>
      <c r="T858" s="17" t="s">
        <v>1478</v>
      </c>
      <c r="U858" s="18">
        <v>0</v>
      </c>
      <c r="V858" s="18">
        <v>0</v>
      </c>
      <c r="W858" s="18" t="s">
        <v>25</v>
      </c>
      <c r="X858" s="15" t="str">
        <f t="shared" si="174"/>
        <v>NO APLICA</v>
      </c>
      <c r="Y858" s="26" t="s">
        <v>1142</v>
      </c>
      <c r="Z858" s="26" t="s">
        <v>17</v>
      </c>
      <c r="AA858" s="26" t="s">
        <v>17</v>
      </c>
      <c r="AB858" s="27" t="s">
        <v>1128</v>
      </c>
      <c r="AC858" s="26" t="s">
        <v>17</v>
      </c>
      <c r="AD858" s="26" t="str">
        <f t="shared" si="161"/>
        <v>Pública clasificada</v>
      </c>
      <c r="AE858" s="26" t="str">
        <f t="shared" ref="AE858" si="184">CONCATENATE(I859,"-","Tipo de información"," ",AD858,"-",N858)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59" spans="8:31" ht="285" x14ac:dyDescent="0.25">
      <c r="H859" s="16"/>
      <c r="I859" s="16"/>
      <c r="J859" s="16"/>
      <c r="K859" s="17" t="s">
        <v>1361</v>
      </c>
      <c r="L859" s="17" t="s">
        <v>1479</v>
      </c>
      <c r="M859" s="17">
        <v>85100000</v>
      </c>
      <c r="N859" s="35" t="s">
        <v>1463</v>
      </c>
      <c r="O859" s="43">
        <v>45930</v>
      </c>
      <c r="P859" t="str">
        <f t="shared" si="173"/>
        <v>enero</v>
      </c>
      <c r="Q859" s="43">
        <v>46660</v>
      </c>
      <c r="R859" s="51">
        <f t="shared" si="183"/>
        <v>24.333333333333332</v>
      </c>
      <c r="S859" s="17" t="s">
        <v>21</v>
      </c>
      <c r="T859" s="17" t="s">
        <v>1478</v>
      </c>
      <c r="U859" s="18">
        <v>0</v>
      </c>
      <c r="V859" s="18">
        <v>0</v>
      </c>
      <c r="W859" s="18" t="s">
        <v>25</v>
      </c>
      <c r="X859" s="15" t="str">
        <f t="shared" si="174"/>
        <v>NO APLICA</v>
      </c>
      <c r="Y859" s="26" t="s">
        <v>1142</v>
      </c>
      <c r="Z859" s="26" t="s">
        <v>17</v>
      </c>
      <c r="AA859" s="26" t="s">
        <v>17</v>
      </c>
      <c r="AB859" s="27" t="s">
        <v>1128</v>
      </c>
      <c r="AC859" s="26" t="s">
        <v>17</v>
      </c>
      <c r="AD859" s="26" t="str">
        <f t="shared" si="161"/>
        <v>Pública clasificada</v>
      </c>
      <c r="AE859" s="26" t="e">
        <f>CONCATENATE(#REF!,"-","Tipo de información"," ",AD859,"-",N859)</f>
        <v>#REF!</v>
      </c>
    </row>
    <row r="860" spans="8:31" ht="409.5" x14ac:dyDescent="0.25">
      <c r="H860" s="16"/>
      <c r="I860" s="16"/>
      <c r="J860" s="16"/>
      <c r="K860" s="17" t="s">
        <v>1362</v>
      </c>
      <c r="L860" s="17" t="s">
        <v>1479</v>
      </c>
      <c r="M860" s="17">
        <v>85100000</v>
      </c>
      <c r="N860" s="35" t="s">
        <v>1463</v>
      </c>
      <c r="O860" s="43">
        <v>45930</v>
      </c>
      <c r="P860" t="str">
        <f t="shared" si="173"/>
        <v>enero</v>
      </c>
      <c r="Q860" s="43">
        <v>47026</v>
      </c>
      <c r="R860" s="51">
        <f t="shared" si="183"/>
        <v>36.533333333333331</v>
      </c>
      <c r="S860" s="17" t="s">
        <v>21</v>
      </c>
      <c r="T860" s="17" t="s">
        <v>1478</v>
      </c>
      <c r="U860" s="18">
        <v>0</v>
      </c>
      <c r="V860" s="18">
        <v>0</v>
      </c>
      <c r="W860" s="18" t="s">
        <v>25</v>
      </c>
      <c r="X860" s="15" t="str">
        <f t="shared" si="174"/>
        <v>NO APLICA</v>
      </c>
      <c r="Y860" s="26" t="s">
        <v>1142</v>
      </c>
      <c r="Z860" s="26" t="s">
        <v>17</v>
      </c>
      <c r="AA860" s="26" t="s">
        <v>17</v>
      </c>
      <c r="AB860" s="27" t="s">
        <v>1128</v>
      </c>
      <c r="AC860" s="26" t="s">
        <v>17</v>
      </c>
      <c r="AD860" s="26" t="str">
        <f t="shared" si="161"/>
        <v>Pública clasificada</v>
      </c>
      <c r="AE860" s="26" t="str">
        <f t="shared" ref="AE860" si="185">CONCATENATE(I861,"-","Tipo de información"," ",AD860,"-",N860)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61" spans="8:31" ht="285" x14ac:dyDescent="0.25">
      <c r="H861" s="16"/>
      <c r="I861" s="16"/>
      <c r="J861" s="16"/>
      <c r="K861" s="17" t="s">
        <v>1363</v>
      </c>
      <c r="L861" s="17" t="s">
        <v>1479</v>
      </c>
      <c r="M861" s="17">
        <v>85100000</v>
      </c>
      <c r="N861" s="35" t="s">
        <v>1463</v>
      </c>
      <c r="O861" s="43">
        <v>45930</v>
      </c>
      <c r="P861" t="str">
        <f t="shared" si="173"/>
        <v>enero</v>
      </c>
      <c r="Q861" s="43">
        <v>46660</v>
      </c>
      <c r="R861" s="51">
        <f t="shared" si="183"/>
        <v>24.333333333333332</v>
      </c>
      <c r="S861" s="17" t="s">
        <v>21</v>
      </c>
      <c r="T861" s="17" t="s">
        <v>1478</v>
      </c>
      <c r="U861" s="18">
        <v>0</v>
      </c>
      <c r="V861" s="18">
        <v>0</v>
      </c>
      <c r="W861" s="18" t="s">
        <v>25</v>
      </c>
      <c r="X861" s="15" t="str">
        <f t="shared" si="174"/>
        <v>NO APLICA</v>
      </c>
      <c r="Y861" s="26" t="s">
        <v>1142</v>
      </c>
      <c r="Z861" s="26" t="s">
        <v>17</v>
      </c>
      <c r="AA861" s="26" t="s">
        <v>17</v>
      </c>
      <c r="AB861" s="27" t="s">
        <v>1128</v>
      </c>
      <c r="AC861" s="26" t="s">
        <v>17</v>
      </c>
      <c r="AD861" s="26" t="str">
        <f t="shared" si="161"/>
        <v>Pública clasificada</v>
      </c>
      <c r="AE861" s="26" t="e">
        <f>CONCATENATE(#REF!,"-","Tipo de información"," ",AD861,"-",N861)</f>
        <v>#REF!</v>
      </c>
    </row>
    <row r="862" spans="8:31" ht="409.5" x14ac:dyDescent="0.25">
      <c r="H862" s="16"/>
      <c r="I862" s="16"/>
      <c r="J862" s="16"/>
      <c r="K862" s="17" t="s">
        <v>1364</v>
      </c>
      <c r="L862" s="17" t="s">
        <v>1479</v>
      </c>
      <c r="M862" s="17">
        <v>85100000</v>
      </c>
      <c r="N862" s="35" t="s">
        <v>1463</v>
      </c>
      <c r="O862" s="43">
        <v>45930</v>
      </c>
      <c r="P862" t="str">
        <f t="shared" si="173"/>
        <v>enero</v>
      </c>
      <c r="Q862" s="43">
        <v>47026</v>
      </c>
      <c r="R862" s="51">
        <f t="shared" si="183"/>
        <v>36.533333333333331</v>
      </c>
      <c r="S862" s="17" t="s">
        <v>21</v>
      </c>
      <c r="T862" s="17" t="s">
        <v>1478</v>
      </c>
      <c r="U862" s="18">
        <v>0</v>
      </c>
      <c r="V862" s="18">
        <v>0</v>
      </c>
      <c r="W862" s="18" t="s">
        <v>25</v>
      </c>
      <c r="X862" s="15" t="str">
        <f t="shared" si="174"/>
        <v>NO APLICA</v>
      </c>
      <c r="Y862" s="26" t="s">
        <v>1142</v>
      </c>
      <c r="Z862" s="26" t="s">
        <v>17</v>
      </c>
      <c r="AA862" s="26" t="s">
        <v>17</v>
      </c>
      <c r="AB862" s="27" t="s">
        <v>1128</v>
      </c>
      <c r="AC862" s="26" t="s">
        <v>17</v>
      </c>
      <c r="AD862" s="26" t="str">
        <f t="shared" si="161"/>
        <v>Pública clasificada</v>
      </c>
      <c r="AE862" s="26" t="str">
        <f t="shared" ref="AE862" si="186">CONCATENATE(I863,"-","Tipo de información"," ",AD862,"-",N862)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63" spans="8:31" ht="105" x14ac:dyDescent="0.25">
      <c r="H863" s="16"/>
      <c r="I863" s="16"/>
      <c r="J863" s="16"/>
      <c r="K863" s="17" t="s">
        <v>1365</v>
      </c>
      <c r="L863" s="17" t="s">
        <v>1479</v>
      </c>
      <c r="M863" s="17">
        <v>85100000</v>
      </c>
      <c r="N863" s="35" t="s">
        <v>1472</v>
      </c>
      <c r="O863" s="43">
        <v>45914</v>
      </c>
      <c r="P863" t="str">
        <f t="shared" si="173"/>
        <v>enero</v>
      </c>
      <c r="Q863" s="43">
        <v>46644</v>
      </c>
      <c r="R863" s="51">
        <f t="shared" si="183"/>
        <v>24.333333333333332</v>
      </c>
      <c r="S863" s="17" t="s">
        <v>16</v>
      </c>
      <c r="T863" s="17" t="s">
        <v>1478</v>
      </c>
      <c r="U863" s="18">
        <v>0</v>
      </c>
      <c r="V863" s="18">
        <v>0</v>
      </c>
      <c r="W863" s="18" t="s">
        <v>25</v>
      </c>
      <c r="X863" s="15" t="str">
        <f t="shared" si="174"/>
        <v>NO APLICA</v>
      </c>
      <c r="Y863" s="26" t="s">
        <v>1142</v>
      </c>
      <c r="Z863" s="26" t="s">
        <v>17</v>
      </c>
      <c r="AA863" s="26" t="s">
        <v>17</v>
      </c>
      <c r="AB863" s="27" t="s">
        <v>1128</v>
      </c>
      <c r="AC863" s="26" t="s">
        <v>17</v>
      </c>
      <c r="AD863" s="26" t="str">
        <f t="shared" si="161"/>
        <v>Pública clasificada</v>
      </c>
      <c r="AE863" s="26" t="e">
        <f>CONCATENATE(#REF!,"-","Tipo de información"," ",AD863,"-",N863)</f>
        <v>#REF!</v>
      </c>
    </row>
    <row r="864" spans="8:31" ht="409.5" x14ac:dyDescent="0.25">
      <c r="H864" s="16"/>
      <c r="I864" s="16"/>
      <c r="J864" s="16"/>
      <c r="K864" s="17" t="s">
        <v>1366</v>
      </c>
      <c r="L864" s="17" t="s">
        <v>1479</v>
      </c>
      <c r="M864" s="17">
        <v>85100000</v>
      </c>
      <c r="N864" s="35" t="s">
        <v>1467</v>
      </c>
      <c r="O864" s="43">
        <v>45901</v>
      </c>
      <c r="P864" t="str">
        <f t="shared" si="173"/>
        <v>enero</v>
      </c>
      <c r="Q864" s="43">
        <v>46631</v>
      </c>
      <c r="R864" s="51">
        <f t="shared" si="183"/>
        <v>24.333333333333332</v>
      </c>
      <c r="S864" s="17" t="s">
        <v>21</v>
      </c>
      <c r="T864" s="17" t="s">
        <v>1478</v>
      </c>
      <c r="U864" s="18">
        <v>0</v>
      </c>
      <c r="V864" s="18">
        <v>0</v>
      </c>
      <c r="W864" s="18" t="s">
        <v>25</v>
      </c>
      <c r="X864" s="15" t="str">
        <f t="shared" si="174"/>
        <v>NO APLICA</v>
      </c>
      <c r="Y864" s="26" t="s">
        <v>1142</v>
      </c>
      <c r="Z864" s="26" t="s">
        <v>17</v>
      </c>
      <c r="AA864" s="26" t="s">
        <v>17</v>
      </c>
      <c r="AB864" s="27" t="s">
        <v>1128</v>
      </c>
      <c r="AC864" s="26" t="s">
        <v>17</v>
      </c>
      <c r="AD864" s="26" t="str">
        <f t="shared" si="161"/>
        <v>Pública clasificada</v>
      </c>
      <c r="AE864" s="26" t="str">
        <f t="shared" ref="AE864" si="187">CONCATENATE(I865,"-","Tipo de información"," ",AD864,"-",N864)</f>
        <v>-Tipo de información Pública clasificada-PRESTACIÓN DE SERVICIOS DE SALUD: Prestar los servicios a nivel nacional de dispensación, suministro, distribución y control de medicamentos, dispositivos, insumos médicos y productos complementarios en salud a los asegurados en los diferentes ramos habilitados de Positiva Compañía de Seguros S.A</v>
      </c>
    </row>
    <row r="865" spans="8:31" ht="105" x14ac:dyDescent="0.25">
      <c r="H865" s="16"/>
      <c r="I865" s="16"/>
      <c r="J865" s="16"/>
      <c r="K865" s="17" t="s">
        <v>1367</v>
      </c>
      <c r="L865" s="17" t="s">
        <v>1479</v>
      </c>
      <c r="M865" s="17">
        <v>85100000</v>
      </c>
      <c r="N865" s="35" t="s">
        <v>1473</v>
      </c>
      <c r="O865" s="43">
        <v>45930</v>
      </c>
      <c r="P865" t="str">
        <f t="shared" si="173"/>
        <v>enero</v>
      </c>
      <c r="Q865" s="43">
        <v>46660</v>
      </c>
      <c r="R865" s="51">
        <f t="shared" si="183"/>
        <v>24.333333333333332</v>
      </c>
      <c r="S865" s="17" t="s">
        <v>21</v>
      </c>
      <c r="T865" s="17" t="s">
        <v>1478</v>
      </c>
      <c r="U865" s="18">
        <v>0</v>
      </c>
      <c r="V865" s="18">
        <v>0</v>
      </c>
      <c r="W865" s="18" t="s">
        <v>25</v>
      </c>
      <c r="X865" s="15" t="str">
        <f t="shared" si="174"/>
        <v>NO APLICA</v>
      </c>
      <c r="Y865" s="26" t="s">
        <v>1142</v>
      </c>
      <c r="Z865" s="26" t="s">
        <v>17</v>
      </c>
      <c r="AA865" s="26" t="s">
        <v>17</v>
      </c>
      <c r="AB865" s="27" t="s">
        <v>1128</v>
      </c>
      <c r="AC865" s="26" t="s">
        <v>17</v>
      </c>
      <c r="AD865" s="26" t="str">
        <f t="shared" si="161"/>
        <v>Pública clasificada</v>
      </c>
      <c r="AE865" s="26" t="e">
        <f>CONCATENATE(#REF!,"-","Tipo de información"," ",AD865,"-",N865)</f>
        <v>#REF!</v>
      </c>
    </row>
    <row r="866" spans="8:31" ht="409.5" x14ac:dyDescent="0.25">
      <c r="H866" s="16"/>
      <c r="I866" s="16"/>
      <c r="J866" s="16"/>
      <c r="K866" s="17" t="s">
        <v>1368</v>
      </c>
      <c r="L866" s="17" t="s">
        <v>1479</v>
      </c>
      <c r="M866" s="17">
        <v>85100000</v>
      </c>
      <c r="N866" s="35" t="s">
        <v>1474</v>
      </c>
      <c r="O866" s="43">
        <v>45926</v>
      </c>
      <c r="P866" t="str">
        <f t="shared" si="173"/>
        <v>enero</v>
      </c>
      <c r="Q866" s="43">
        <v>46656</v>
      </c>
      <c r="R866" s="51">
        <f t="shared" si="183"/>
        <v>24.333333333333332</v>
      </c>
      <c r="S866" s="17" t="s">
        <v>16</v>
      </c>
      <c r="T866" s="17" t="s">
        <v>1478</v>
      </c>
      <c r="U866" s="18">
        <v>0</v>
      </c>
      <c r="V866" s="18">
        <v>0</v>
      </c>
      <c r="W866" s="18" t="s">
        <v>25</v>
      </c>
      <c r="X866" s="15" t="str">
        <f t="shared" si="174"/>
        <v>NO APLICA</v>
      </c>
      <c r="Y866" s="26" t="s">
        <v>1142</v>
      </c>
      <c r="Z866" s="26" t="s">
        <v>17</v>
      </c>
      <c r="AA866" s="26" t="s">
        <v>17</v>
      </c>
      <c r="AB866" s="27" t="s">
        <v>1128</v>
      </c>
      <c r="AC866" s="26" t="s">
        <v>17</v>
      </c>
      <c r="AD866" s="26" t="str">
        <f t="shared" si="161"/>
        <v>Pública clasificada</v>
      </c>
      <c r="AE866" s="26" t="str">
        <f t="shared" ref="AE866" si="188">CONCATENATE(I867,"-","Tipo de información"," ",AD866,"-",N866)</f>
        <v>-Tipo de información Pública clasificada-PRESTACIÓN DE SERVICIOS: El contratista. Se compromete para con POSITIVA COMPAÑÍA DE SEGUROS S.A., a la presentación de sevicios logistica especializada para los asegurados de Positiva Copañia de seguros S.A.</v>
      </c>
    </row>
    <row r="867" spans="8:31" ht="285" x14ac:dyDescent="0.25">
      <c r="H867" s="16"/>
      <c r="I867" s="16"/>
      <c r="J867" s="16"/>
      <c r="K867" s="17" t="s">
        <v>1369</v>
      </c>
      <c r="L867" s="17" t="s">
        <v>1479</v>
      </c>
      <c r="M867" s="17">
        <v>85100000</v>
      </c>
      <c r="N867" s="35" t="s">
        <v>1463</v>
      </c>
      <c r="O867" s="43">
        <v>45944</v>
      </c>
      <c r="P867" t="str">
        <f t="shared" si="173"/>
        <v>enero</v>
      </c>
      <c r="Q867" s="43">
        <v>46674</v>
      </c>
      <c r="R867" s="51">
        <f t="shared" si="183"/>
        <v>24.333333333333332</v>
      </c>
      <c r="S867" s="17" t="s">
        <v>21</v>
      </c>
      <c r="T867" s="17" t="s">
        <v>1478</v>
      </c>
      <c r="U867" s="18">
        <v>0</v>
      </c>
      <c r="V867" s="18">
        <v>0</v>
      </c>
      <c r="W867" s="18" t="s">
        <v>25</v>
      </c>
      <c r="X867" s="15" t="str">
        <f t="shared" si="174"/>
        <v>NO APLICA</v>
      </c>
      <c r="Y867" s="26" t="s">
        <v>1142</v>
      </c>
      <c r="Z867" s="26" t="s">
        <v>17</v>
      </c>
      <c r="AA867" s="26" t="s">
        <v>17</v>
      </c>
      <c r="AB867" s="27" t="s">
        <v>1128</v>
      </c>
      <c r="AC867" s="26" t="s">
        <v>17</v>
      </c>
      <c r="AD867" s="26" t="str">
        <f t="shared" si="161"/>
        <v>Pública clasificada</v>
      </c>
      <c r="AE867" s="26" t="e">
        <f>CONCATENATE(#REF!,"-","Tipo de información"," ",AD867,"-",N867)</f>
        <v>#REF!</v>
      </c>
    </row>
    <row r="868" spans="8:31" ht="409.5" x14ac:dyDescent="0.25">
      <c r="H868" s="16"/>
      <c r="I868" s="16"/>
      <c r="J868" s="16"/>
      <c r="K868" s="17" t="s">
        <v>1370</v>
      </c>
      <c r="L868" s="17" t="s">
        <v>1479</v>
      </c>
      <c r="M868" s="17">
        <v>85100000</v>
      </c>
      <c r="N868" s="35" t="s">
        <v>1463</v>
      </c>
      <c r="O868" s="43">
        <v>45961</v>
      </c>
      <c r="P868" t="str">
        <f t="shared" si="173"/>
        <v>enero</v>
      </c>
      <c r="Q868" s="43">
        <v>47057</v>
      </c>
      <c r="R868" s="51">
        <f t="shared" si="183"/>
        <v>36.533333333333331</v>
      </c>
      <c r="S868" s="17" t="s">
        <v>21</v>
      </c>
      <c r="T868" s="17" t="s">
        <v>1478</v>
      </c>
      <c r="U868" s="18">
        <v>0</v>
      </c>
      <c r="V868" s="18">
        <v>0</v>
      </c>
      <c r="W868" s="18" t="s">
        <v>25</v>
      </c>
      <c r="X868" s="15" t="str">
        <f t="shared" si="174"/>
        <v>NO APLICA</v>
      </c>
      <c r="Y868" s="26" t="s">
        <v>1142</v>
      </c>
      <c r="Z868" s="26" t="s">
        <v>17</v>
      </c>
      <c r="AA868" s="26" t="s">
        <v>17</v>
      </c>
      <c r="AB868" s="27" t="s">
        <v>1128</v>
      </c>
      <c r="AC868" s="26" t="s">
        <v>17</v>
      </c>
      <c r="AD868" s="26" t="str">
        <f t="shared" si="161"/>
        <v>Pública clasificada</v>
      </c>
      <c r="AE868" s="26" t="str">
        <f t="shared" ref="AE868" si="189">CONCATENATE(I869,"-","Tipo de información"," ",AD868,"-",N868)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69" spans="8:31" ht="285" x14ac:dyDescent="0.25">
      <c r="H869" s="16"/>
      <c r="I869" s="16"/>
      <c r="J869" s="16"/>
      <c r="K869" s="17" t="s">
        <v>1371</v>
      </c>
      <c r="L869" s="17" t="s">
        <v>1479</v>
      </c>
      <c r="M869" s="17">
        <v>85100000</v>
      </c>
      <c r="N869" s="35" t="s">
        <v>1463</v>
      </c>
      <c r="O869" s="43">
        <v>45953</v>
      </c>
      <c r="P869" t="str">
        <f t="shared" si="173"/>
        <v>enero</v>
      </c>
      <c r="Q869" s="43">
        <v>46683</v>
      </c>
      <c r="R869" s="51">
        <f t="shared" si="183"/>
        <v>24.333333333333332</v>
      </c>
      <c r="S869" s="17" t="s">
        <v>21</v>
      </c>
      <c r="T869" s="17" t="s">
        <v>1478</v>
      </c>
      <c r="U869" s="18">
        <v>0</v>
      </c>
      <c r="V869" s="18">
        <v>0</v>
      </c>
      <c r="W869" s="18" t="s">
        <v>25</v>
      </c>
      <c r="X869" s="15" t="str">
        <f t="shared" si="174"/>
        <v>NO APLICA</v>
      </c>
      <c r="Y869" s="26" t="s">
        <v>1142</v>
      </c>
      <c r="Z869" s="26" t="s">
        <v>17</v>
      </c>
      <c r="AA869" s="26" t="s">
        <v>17</v>
      </c>
      <c r="AB869" s="27" t="s">
        <v>1128</v>
      </c>
      <c r="AC869" s="26" t="s">
        <v>17</v>
      </c>
      <c r="AD869" s="26" t="str">
        <f t="shared" si="161"/>
        <v>Pública clasificada</v>
      </c>
      <c r="AE869" s="26" t="e">
        <f>CONCATENATE(#REF!,"-","Tipo de información"," ",AD869,"-",N869)</f>
        <v>#REF!</v>
      </c>
    </row>
    <row r="870" spans="8:31" ht="409.5" x14ac:dyDescent="0.25">
      <c r="H870" s="16"/>
      <c r="I870" s="16"/>
      <c r="J870" s="16"/>
      <c r="K870" s="17" t="s">
        <v>1372</v>
      </c>
      <c r="L870" s="17" t="s">
        <v>1479</v>
      </c>
      <c r="M870" s="17">
        <v>85100000</v>
      </c>
      <c r="N870" s="35" t="s">
        <v>1463</v>
      </c>
      <c r="O870" s="43">
        <v>45931</v>
      </c>
      <c r="P870" t="str">
        <f t="shared" si="173"/>
        <v>enero</v>
      </c>
      <c r="Q870" s="43">
        <v>46661</v>
      </c>
      <c r="R870" s="51">
        <f t="shared" si="183"/>
        <v>24.333333333333332</v>
      </c>
      <c r="S870" s="17" t="s">
        <v>21</v>
      </c>
      <c r="T870" s="17" t="s">
        <v>1478</v>
      </c>
      <c r="U870" s="18">
        <v>0</v>
      </c>
      <c r="V870" s="18">
        <v>0</v>
      </c>
      <c r="W870" s="18" t="s">
        <v>25</v>
      </c>
      <c r="X870" s="15" t="str">
        <f t="shared" si="174"/>
        <v>NO APLICA</v>
      </c>
      <c r="Y870" s="26" t="s">
        <v>1142</v>
      </c>
      <c r="Z870" s="26" t="s">
        <v>17</v>
      </c>
      <c r="AA870" s="26" t="s">
        <v>17</v>
      </c>
      <c r="AB870" s="27" t="s">
        <v>1128</v>
      </c>
      <c r="AC870" s="26" t="s">
        <v>17</v>
      </c>
      <c r="AD870" s="26" t="str">
        <f t="shared" si="161"/>
        <v>Pública clasificada</v>
      </c>
      <c r="AE870" s="26" t="str">
        <f t="shared" ref="AE870" si="190">CONCATENATE(I871,"-","Tipo de información"," ",AD870,"-",N870)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71" spans="8:31" ht="285" x14ac:dyDescent="0.25">
      <c r="H871" s="16"/>
      <c r="I871" s="16"/>
      <c r="J871" s="16"/>
      <c r="K871" s="17" t="s">
        <v>1373</v>
      </c>
      <c r="L871" s="17" t="s">
        <v>1479</v>
      </c>
      <c r="M871" s="17">
        <v>85100000</v>
      </c>
      <c r="N871" s="35" t="s">
        <v>1463</v>
      </c>
      <c r="O871" s="43">
        <v>45935</v>
      </c>
      <c r="P871" t="str">
        <f t="shared" si="173"/>
        <v>enero</v>
      </c>
      <c r="Q871" s="43">
        <v>46665</v>
      </c>
      <c r="R871" s="51">
        <f t="shared" si="183"/>
        <v>24.333333333333332</v>
      </c>
      <c r="S871" s="17" t="s">
        <v>21</v>
      </c>
      <c r="T871" s="17" t="s">
        <v>1478</v>
      </c>
      <c r="U871" s="18">
        <v>0</v>
      </c>
      <c r="V871" s="18">
        <v>0</v>
      </c>
      <c r="W871" s="18" t="s">
        <v>25</v>
      </c>
      <c r="X871" s="15" t="str">
        <f t="shared" si="174"/>
        <v>NO APLICA</v>
      </c>
      <c r="Y871" s="26" t="s">
        <v>1142</v>
      </c>
      <c r="Z871" s="26" t="s">
        <v>17</v>
      </c>
      <c r="AA871" s="26" t="s">
        <v>17</v>
      </c>
      <c r="AB871" s="27" t="s">
        <v>1128</v>
      </c>
      <c r="AC871" s="26" t="s">
        <v>17</v>
      </c>
      <c r="AD871" s="26" t="str">
        <f t="shared" si="161"/>
        <v>Pública clasificada</v>
      </c>
      <c r="AE871" s="26" t="e">
        <f>CONCATENATE(#REF!,"-","Tipo de información"," ",AD871,"-",N871)</f>
        <v>#REF!</v>
      </c>
    </row>
    <row r="872" spans="8:31" ht="409.5" x14ac:dyDescent="0.25">
      <c r="H872" s="16"/>
      <c r="I872" s="16"/>
      <c r="J872" s="16"/>
      <c r="K872" s="17" t="s">
        <v>1374</v>
      </c>
      <c r="L872" s="17" t="s">
        <v>1479</v>
      </c>
      <c r="M872" s="17">
        <v>85100000</v>
      </c>
      <c r="N872" s="35" t="s">
        <v>1463</v>
      </c>
      <c r="O872" s="43">
        <v>45936</v>
      </c>
      <c r="P872" t="str">
        <f t="shared" si="173"/>
        <v>enero</v>
      </c>
      <c r="Q872" s="43">
        <v>47032</v>
      </c>
      <c r="R872" s="51">
        <f t="shared" si="183"/>
        <v>36.533333333333331</v>
      </c>
      <c r="S872" s="17" t="s">
        <v>21</v>
      </c>
      <c r="T872" s="17" t="s">
        <v>1478</v>
      </c>
      <c r="U872" s="18">
        <v>0</v>
      </c>
      <c r="V872" s="18">
        <v>0</v>
      </c>
      <c r="W872" s="18" t="s">
        <v>25</v>
      </c>
      <c r="X872" s="15" t="str">
        <f t="shared" si="174"/>
        <v>NO APLICA</v>
      </c>
      <c r="Y872" s="26" t="s">
        <v>1142</v>
      </c>
      <c r="Z872" s="26" t="s">
        <v>17</v>
      </c>
      <c r="AA872" s="26" t="s">
        <v>17</v>
      </c>
      <c r="AB872" s="27" t="s">
        <v>1128</v>
      </c>
      <c r="AC872" s="26" t="s">
        <v>17</v>
      </c>
      <c r="AD872" s="26" t="str">
        <f t="shared" si="161"/>
        <v>Pública clasificada</v>
      </c>
      <c r="AE872" s="26" t="str">
        <f t="shared" ref="AE872" si="191">CONCATENATE(I873,"-","Tipo de información"," ",AD872,"-",N872)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73" spans="8:31" ht="285" x14ac:dyDescent="0.25">
      <c r="H873" s="16"/>
      <c r="I873" s="16"/>
      <c r="J873" s="16"/>
      <c r="K873" s="17" t="s">
        <v>1375</v>
      </c>
      <c r="L873" s="17" t="s">
        <v>1479</v>
      </c>
      <c r="M873" s="17">
        <v>85100000</v>
      </c>
      <c r="N873" s="35" t="s">
        <v>1463</v>
      </c>
      <c r="O873" s="43">
        <v>45937</v>
      </c>
      <c r="P873" t="str">
        <f t="shared" si="173"/>
        <v>enero</v>
      </c>
      <c r="Q873" s="43">
        <v>46667</v>
      </c>
      <c r="R873" s="51">
        <f t="shared" si="183"/>
        <v>24.333333333333332</v>
      </c>
      <c r="S873" s="17" t="s">
        <v>21</v>
      </c>
      <c r="T873" s="17" t="s">
        <v>1478</v>
      </c>
      <c r="U873" s="18">
        <v>0</v>
      </c>
      <c r="V873" s="18">
        <v>0</v>
      </c>
      <c r="W873" s="18" t="s">
        <v>25</v>
      </c>
      <c r="X873" s="15" t="str">
        <f t="shared" si="174"/>
        <v>NO APLICA</v>
      </c>
      <c r="Y873" s="26" t="s">
        <v>1142</v>
      </c>
      <c r="Z873" s="26" t="s">
        <v>17</v>
      </c>
      <c r="AA873" s="26" t="s">
        <v>17</v>
      </c>
      <c r="AB873" s="27" t="s">
        <v>1128</v>
      </c>
      <c r="AC873" s="26" t="s">
        <v>17</v>
      </c>
      <c r="AD873" s="26" t="str">
        <f t="shared" si="161"/>
        <v>Pública clasificada</v>
      </c>
      <c r="AE873" s="26" t="e">
        <f>CONCATENATE(#REF!,"-","Tipo de información"," ",AD873,"-",N873)</f>
        <v>#REF!</v>
      </c>
    </row>
    <row r="874" spans="8:31" ht="409.5" x14ac:dyDescent="0.25">
      <c r="H874" s="16"/>
      <c r="I874" s="16"/>
      <c r="J874" s="16"/>
      <c r="K874" s="17" t="s">
        <v>1376</v>
      </c>
      <c r="L874" s="17" t="s">
        <v>1479</v>
      </c>
      <c r="M874" s="17">
        <v>85100000</v>
      </c>
      <c r="N874" s="35" t="s">
        <v>1463</v>
      </c>
      <c r="O874" s="43">
        <v>45943</v>
      </c>
      <c r="P874" t="str">
        <f t="shared" si="173"/>
        <v>enero</v>
      </c>
      <c r="Q874" s="43">
        <v>46673</v>
      </c>
      <c r="R874" s="51">
        <f t="shared" si="183"/>
        <v>24.333333333333332</v>
      </c>
      <c r="S874" s="17" t="s">
        <v>21</v>
      </c>
      <c r="T874" s="17" t="s">
        <v>1478</v>
      </c>
      <c r="U874" s="18">
        <v>0</v>
      </c>
      <c r="V874" s="18">
        <v>0</v>
      </c>
      <c r="W874" s="18" t="s">
        <v>25</v>
      </c>
      <c r="X874" s="15" t="str">
        <f t="shared" si="174"/>
        <v>NO APLICA</v>
      </c>
      <c r="Y874" s="26" t="s">
        <v>1142</v>
      </c>
      <c r="Z874" s="26" t="s">
        <v>17</v>
      </c>
      <c r="AA874" s="26" t="s">
        <v>17</v>
      </c>
      <c r="AB874" s="27" t="s">
        <v>1128</v>
      </c>
      <c r="AC874" s="26" t="s">
        <v>17</v>
      </c>
      <c r="AD874" s="26" t="str">
        <f t="shared" si="161"/>
        <v>Pública clasificada</v>
      </c>
      <c r="AE874" s="26" t="str">
        <f t="shared" ref="AE874" si="192">CONCATENATE(I875,"-","Tipo de información"," ",AD874,"-",N874)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75" spans="8:31" ht="285" x14ac:dyDescent="0.25">
      <c r="H875" s="16"/>
      <c r="I875" s="16"/>
      <c r="J875" s="16"/>
      <c r="K875" s="17" t="s">
        <v>1377</v>
      </c>
      <c r="L875" s="17" t="s">
        <v>1479</v>
      </c>
      <c r="M875" s="17">
        <v>85100000</v>
      </c>
      <c r="N875" s="35" t="s">
        <v>1463</v>
      </c>
      <c r="O875" s="43">
        <v>45943</v>
      </c>
      <c r="P875" t="str">
        <f t="shared" si="173"/>
        <v>enero</v>
      </c>
      <c r="Q875" s="43">
        <v>46673</v>
      </c>
      <c r="R875" s="51">
        <f t="shared" si="183"/>
        <v>24.333333333333332</v>
      </c>
      <c r="S875" s="17" t="s">
        <v>21</v>
      </c>
      <c r="T875" s="17" t="s">
        <v>1478</v>
      </c>
      <c r="U875" s="18">
        <v>0</v>
      </c>
      <c r="V875" s="18">
        <v>0</v>
      </c>
      <c r="W875" s="18" t="s">
        <v>25</v>
      </c>
      <c r="X875" s="15" t="str">
        <f t="shared" si="174"/>
        <v>NO APLICA</v>
      </c>
      <c r="Y875" s="26" t="s">
        <v>1142</v>
      </c>
      <c r="Z875" s="26" t="s">
        <v>17</v>
      </c>
      <c r="AA875" s="26" t="s">
        <v>17</v>
      </c>
      <c r="AB875" s="27" t="s">
        <v>1128</v>
      </c>
      <c r="AC875" s="26" t="s">
        <v>17</v>
      </c>
      <c r="AD875" s="26" t="str">
        <f t="shared" si="161"/>
        <v>Pública clasificada</v>
      </c>
      <c r="AE875" s="26" t="e">
        <f>CONCATENATE(#REF!,"-","Tipo de información"," ",AD875,"-",N875)</f>
        <v>#REF!</v>
      </c>
    </row>
    <row r="876" spans="8:31" ht="409.5" x14ac:dyDescent="0.25">
      <c r="H876" s="16"/>
      <c r="I876" s="16"/>
      <c r="J876" s="16"/>
      <c r="K876" s="17" t="s">
        <v>1378</v>
      </c>
      <c r="L876" s="17" t="s">
        <v>1479</v>
      </c>
      <c r="M876" s="17">
        <v>85100000</v>
      </c>
      <c r="N876" s="35" t="s">
        <v>1463</v>
      </c>
      <c r="O876" s="43">
        <v>45944</v>
      </c>
      <c r="P876" t="str">
        <f t="shared" si="173"/>
        <v>enero</v>
      </c>
      <c r="Q876" s="43">
        <v>47040</v>
      </c>
      <c r="R876" s="51">
        <f t="shared" si="183"/>
        <v>36.533333333333331</v>
      </c>
      <c r="S876" s="17" t="s">
        <v>21</v>
      </c>
      <c r="T876" s="17" t="s">
        <v>1478</v>
      </c>
      <c r="U876" s="18">
        <v>0</v>
      </c>
      <c r="V876" s="18">
        <v>0</v>
      </c>
      <c r="W876" s="18" t="s">
        <v>25</v>
      </c>
      <c r="X876" s="15" t="str">
        <f t="shared" si="174"/>
        <v>NO APLICA</v>
      </c>
      <c r="Y876" s="26" t="s">
        <v>1142</v>
      </c>
      <c r="Z876" s="26" t="s">
        <v>17</v>
      </c>
      <c r="AA876" s="26" t="s">
        <v>17</v>
      </c>
      <c r="AB876" s="27" t="s">
        <v>1128</v>
      </c>
      <c r="AC876" s="26" t="s">
        <v>17</v>
      </c>
      <c r="AD876" s="26" t="str">
        <f t="shared" si="161"/>
        <v>Pública clasificada</v>
      </c>
      <c r="AE876" s="26" t="str">
        <f t="shared" ref="AE876" si="193">CONCATENATE(I877,"-","Tipo de información"," ",AD876,"-",N876)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77" spans="8:31" ht="285" x14ac:dyDescent="0.25">
      <c r="H877" s="16"/>
      <c r="I877" s="16"/>
      <c r="J877" s="16"/>
      <c r="K877" s="17" t="s">
        <v>1379</v>
      </c>
      <c r="L877" s="17" t="s">
        <v>1479</v>
      </c>
      <c r="M877" s="17">
        <v>85100000</v>
      </c>
      <c r="N877" s="35" t="s">
        <v>1463</v>
      </c>
      <c r="O877" s="43">
        <v>45944</v>
      </c>
      <c r="P877" t="str">
        <f t="shared" si="173"/>
        <v>enero</v>
      </c>
      <c r="Q877" s="43">
        <v>46674</v>
      </c>
      <c r="R877" s="51">
        <f t="shared" si="183"/>
        <v>24.333333333333332</v>
      </c>
      <c r="S877" s="17" t="s">
        <v>21</v>
      </c>
      <c r="T877" s="17" t="s">
        <v>1478</v>
      </c>
      <c r="U877" s="18">
        <v>0</v>
      </c>
      <c r="V877" s="18">
        <v>0</v>
      </c>
      <c r="W877" s="18" t="s">
        <v>25</v>
      </c>
      <c r="X877" s="15" t="str">
        <f t="shared" si="174"/>
        <v>NO APLICA</v>
      </c>
      <c r="Y877" s="26" t="s">
        <v>1142</v>
      </c>
      <c r="Z877" s="26" t="s">
        <v>17</v>
      </c>
      <c r="AA877" s="26" t="s">
        <v>17</v>
      </c>
      <c r="AB877" s="27" t="s">
        <v>1128</v>
      </c>
      <c r="AC877" s="26" t="s">
        <v>17</v>
      </c>
      <c r="AD877" s="26" t="str">
        <f t="shared" si="161"/>
        <v>Pública clasificada</v>
      </c>
      <c r="AE877" s="26" t="e">
        <f>CONCATENATE(#REF!,"-","Tipo de información"," ",AD877,"-",N877)</f>
        <v>#REF!</v>
      </c>
    </row>
    <row r="878" spans="8:31" ht="409.5" x14ac:dyDescent="0.25">
      <c r="H878" s="16"/>
      <c r="I878" s="16"/>
      <c r="J878" s="16"/>
      <c r="K878" s="17" t="s">
        <v>1380</v>
      </c>
      <c r="L878" s="17" t="s">
        <v>1479</v>
      </c>
      <c r="M878" s="17">
        <v>85100000</v>
      </c>
      <c r="N878" s="35" t="s">
        <v>1463</v>
      </c>
      <c r="O878" s="43">
        <v>45944</v>
      </c>
      <c r="P878" t="str">
        <f t="shared" si="173"/>
        <v>enero</v>
      </c>
      <c r="Q878" s="43">
        <v>46674</v>
      </c>
      <c r="R878" s="51">
        <f t="shared" si="183"/>
        <v>24.333333333333332</v>
      </c>
      <c r="S878" s="17" t="s">
        <v>21</v>
      </c>
      <c r="T878" s="17" t="s">
        <v>1478</v>
      </c>
      <c r="U878" s="18">
        <v>0</v>
      </c>
      <c r="V878" s="18">
        <v>0</v>
      </c>
      <c r="W878" s="18" t="s">
        <v>25</v>
      </c>
      <c r="X878" s="15" t="str">
        <f t="shared" si="174"/>
        <v>NO APLICA</v>
      </c>
      <c r="Y878" s="26" t="s">
        <v>1142</v>
      </c>
      <c r="Z878" s="26" t="s">
        <v>17</v>
      </c>
      <c r="AA878" s="26" t="s">
        <v>17</v>
      </c>
      <c r="AB878" s="27" t="s">
        <v>1128</v>
      </c>
      <c r="AC878" s="26" t="s">
        <v>17</v>
      </c>
      <c r="AD878" s="26" t="str">
        <f t="shared" si="161"/>
        <v>Pública clasificada</v>
      </c>
      <c r="AE878" s="26" t="str">
        <f t="shared" ref="AE878" si="194">CONCATENATE(I879,"-","Tipo de información"," ",AD878,"-",N878)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79" spans="8:31" ht="285" x14ac:dyDescent="0.25">
      <c r="H879" s="16"/>
      <c r="I879" s="16"/>
      <c r="J879" s="16"/>
      <c r="K879" s="17" t="s">
        <v>1381</v>
      </c>
      <c r="L879" s="17" t="s">
        <v>1479</v>
      </c>
      <c r="M879" s="17">
        <v>85100000</v>
      </c>
      <c r="N879" s="35" t="s">
        <v>1463</v>
      </c>
      <c r="O879" s="43">
        <v>45944</v>
      </c>
      <c r="P879" t="str">
        <f t="shared" si="173"/>
        <v>enero</v>
      </c>
      <c r="Q879" s="43">
        <v>46674</v>
      </c>
      <c r="R879" s="51">
        <f t="shared" si="183"/>
        <v>24.333333333333332</v>
      </c>
      <c r="S879" s="17" t="s">
        <v>21</v>
      </c>
      <c r="T879" s="17" t="s">
        <v>1478</v>
      </c>
      <c r="U879" s="18">
        <v>0</v>
      </c>
      <c r="V879" s="18">
        <v>0</v>
      </c>
      <c r="W879" s="18" t="s">
        <v>25</v>
      </c>
      <c r="X879" s="15" t="str">
        <f t="shared" si="174"/>
        <v>NO APLICA</v>
      </c>
      <c r="Y879" s="26" t="s">
        <v>1142</v>
      </c>
      <c r="Z879" s="26" t="s">
        <v>17</v>
      </c>
      <c r="AA879" s="26" t="s">
        <v>17</v>
      </c>
      <c r="AB879" s="27" t="s">
        <v>1128</v>
      </c>
      <c r="AC879" s="26" t="s">
        <v>17</v>
      </c>
      <c r="AD879" s="26" t="str">
        <f t="shared" si="161"/>
        <v>Pública clasificada</v>
      </c>
      <c r="AE879" s="26" t="e">
        <f>CONCATENATE(#REF!,"-","Tipo de información"," ",AD879,"-",N879)</f>
        <v>#REF!</v>
      </c>
    </row>
    <row r="880" spans="8:31" ht="409.5" x14ac:dyDescent="0.25">
      <c r="H880" s="16"/>
      <c r="I880" s="16"/>
      <c r="J880" s="16"/>
      <c r="K880" s="17" t="s">
        <v>1382</v>
      </c>
      <c r="L880" s="17" t="s">
        <v>1479</v>
      </c>
      <c r="M880" s="17">
        <v>85100000</v>
      </c>
      <c r="N880" s="35" t="s">
        <v>1463</v>
      </c>
      <c r="O880" s="43">
        <v>45949</v>
      </c>
      <c r="P880" t="str">
        <f t="shared" si="173"/>
        <v>enero</v>
      </c>
      <c r="Q880" s="43">
        <v>47045</v>
      </c>
      <c r="R880" s="51">
        <f t="shared" si="183"/>
        <v>36.533333333333331</v>
      </c>
      <c r="S880" s="17" t="s">
        <v>21</v>
      </c>
      <c r="T880" s="17" t="s">
        <v>1478</v>
      </c>
      <c r="U880" s="18">
        <v>0</v>
      </c>
      <c r="V880" s="18">
        <v>0</v>
      </c>
      <c r="W880" s="18" t="s">
        <v>25</v>
      </c>
      <c r="X880" s="15" t="str">
        <f t="shared" si="174"/>
        <v>NO APLICA</v>
      </c>
      <c r="Y880" s="26" t="s">
        <v>1142</v>
      </c>
      <c r="Z880" s="26" t="s">
        <v>17</v>
      </c>
      <c r="AA880" s="26" t="s">
        <v>17</v>
      </c>
      <c r="AB880" s="27" t="s">
        <v>1128</v>
      </c>
      <c r="AC880" s="26" t="s">
        <v>17</v>
      </c>
      <c r="AD880" s="26" t="str">
        <f t="shared" si="161"/>
        <v>Pública clasificada</v>
      </c>
      <c r="AE880" s="26" t="str">
        <f t="shared" ref="AE880" si="195">CONCATENATE(I881,"-","Tipo de información"," ",AD880,"-",N880)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81" spans="8:31" ht="285" x14ac:dyDescent="0.25">
      <c r="H881" s="16"/>
      <c r="I881" s="16"/>
      <c r="J881" s="16"/>
      <c r="K881" s="17" t="s">
        <v>1383</v>
      </c>
      <c r="L881" s="17" t="s">
        <v>1479</v>
      </c>
      <c r="M881" s="17">
        <v>85100000</v>
      </c>
      <c r="N881" s="35" t="s">
        <v>1463</v>
      </c>
      <c r="O881" s="43">
        <v>45950</v>
      </c>
      <c r="P881" t="str">
        <f t="shared" si="173"/>
        <v>enero</v>
      </c>
      <c r="Q881" s="43">
        <v>47046</v>
      </c>
      <c r="R881" s="51">
        <f t="shared" si="183"/>
        <v>36.533333333333331</v>
      </c>
      <c r="S881" s="17" t="s">
        <v>21</v>
      </c>
      <c r="T881" s="17" t="s">
        <v>1478</v>
      </c>
      <c r="U881" s="18">
        <v>0</v>
      </c>
      <c r="V881" s="18">
        <v>0</v>
      </c>
      <c r="W881" s="18" t="s">
        <v>25</v>
      </c>
      <c r="X881" s="15" t="str">
        <f t="shared" si="174"/>
        <v>NO APLICA</v>
      </c>
      <c r="Y881" s="26" t="s">
        <v>1142</v>
      </c>
      <c r="Z881" s="26" t="s">
        <v>17</v>
      </c>
      <c r="AA881" s="26" t="s">
        <v>17</v>
      </c>
      <c r="AB881" s="27" t="s">
        <v>1128</v>
      </c>
      <c r="AC881" s="26" t="s">
        <v>17</v>
      </c>
      <c r="AD881" s="26" t="str">
        <f t="shared" si="161"/>
        <v>Pública clasificada</v>
      </c>
      <c r="AE881" s="26" t="e">
        <f>CONCATENATE(#REF!,"-","Tipo de información"," ",AD881,"-",N881)</f>
        <v>#REF!</v>
      </c>
    </row>
    <row r="882" spans="8:31" ht="409.5" x14ac:dyDescent="0.25">
      <c r="H882" s="16"/>
      <c r="I882" s="16"/>
      <c r="J882" s="16"/>
      <c r="K882" s="17" t="s">
        <v>1384</v>
      </c>
      <c r="L882" s="17" t="s">
        <v>1479</v>
      </c>
      <c r="M882" s="17">
        <v>85100000</v>
      </c>
      <c r="N882" s="35" t="s">
        <v>1463</v>
      </c>
      <c r="O882" s="43">
        <v>45954</v>
      </c>
      <c r="P882" t="str">
        <f t="shared" si="173"/>
        <v>enero</v>
      </c>
      <c r="Q882" s="43">
        <v>46684</v>
      </c>
      <c r="R882" s="51">
        <f t="shared" si="183"/>
        <v>24.333333333333332</v>
      </c>
      <c r="S882" s="17" t="s">
        <v>21</v>
      </c>
      <c r="T882" s="17" t="s">
        <v>1478</v>
      </c>
      <c r="U882" s="18">
        <v>0</v>
      </c>
      <c r="V882" s="18">
        <v>0</v>
      </c>
      <c r="W882" s="18" t="s">
        <v>25</v>
      </c>
      <c r="X882" s="15" t="str">
        <f t="shared" si="174"/>
        <v>NO APLICA</v>
      </c>
      <c r="Y882" s="26" t="s">
        <v>1142</v>
      </c>
      <c r="Z882" s="26" t="s">
        <v>17</v>
      </c>
      <c r="AA882" s="26" t="s">
        <v>17</v>
      </c>
      <c r="AB882" s="27" t="s">
        <v>1128</v>
      </c>
      <c r="AC882" s="26" t="s">
        <v>17</v>
      </c>
      <c r="AD882" s="26" t="str">
        <f t="shared" si="161"/>
        <v>Pública clasificada</v>
      </c>
      <c r="AE882" s="26" t="str">
        <f t="shared" ref="AE882" si="196">CONCATENATE(I883,"-","Tipo de información"," ",AD882,"-",N882)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83" spans="8:31" ht="285" x14ac:dyDescent="0.25">
      <c r="H883" s="16"/>
      <c r="I883" s="16"/>
      <c r="J883" s="16"/>
      <c r="K883" s="17" t="s">
        <v>1385</v>
      </c>
      <c r="L883" s="17" t="s">
        <v>1479</v>
      </c>
      <c r="M883" s="17">
        <v>85100000</v>
      </c>
      <c r="N883" s="35" t="s">
        <v>1463</v>
      </c>
      <c r="O883" s="43">
        <v>45957</v>
      </c>
      <c r="P883" t="str">
        <f t="shared" si="173"/>
        <v>enero</v>
      </c>
      <c r="Q883" s="43">
        <v>46687</v>
      </c>
      <c r="R883" s="51">
        <f t="shared" si="183"/>
        <v>24.333333333333332</v>
      </c>
      <c r="S883" s="17" t="s">
        <v>21</v>
      </c>
      <c r="T883" s="17" t="s">
        <v>1478</v>
      </c>
      <c r="U883" s="18">
        <v>0</v>
      </c>
      <c r="V883" s="18">
        <v>0</v>
      </c>
      <c r="W883" s="18" t="s">
        <v>25</v>
      </c>
      <c r="X883" s="15" t="str">
        <f t="shared" si="174"/>
        <v>NO APLICA</v>
      </c>
      <c r="Y883" s="26" t="s">
        <v>1142</v>
      </c>
      <c r="Z883" s="26" t="s">
        <v>17</v>
      </c>
      <c r="AA883" s="26" t="s">
        <v>17</v>
      </c>
      <c r="AB883" s="27" t="s">
        <v>1128</v>
      </c>
      <c r="AC883" s="26" t="s">
        <v>17</v>
      </c>
      <c r="AD883" s="26" t="str">
        <f t="shared" ref="AD883:AD946" si="197">IF(AC883="SI","Pública clasificada","Pública")</f>
        <v>Pública clasificada</v>
      </c>
      <c r="AE883" s="26" t="e">
        <f>CONCATENATE(#REF!,"-","Tipo de información"," ",AD883,"-",N883)</f>
        <v>#REF!</v>
      </c>
    </row>
    <row r="884" spans="8:31" ht="409.5" x14ac:dyDescent="0.25">
      <c r="H884" s="16"/>
      <c r="I884" s="16"/>
      <c r="J884" s="16"/>
      <c r="K884" s="17" t="s">
        <v>1386</v>
      </c>
      <c r="L884" s="17" t="s">
        <v>1479</v>
      </c>
      <c r="M884" s="17">
        <v>85100000</v>
      </c>
      <c r="N884" s="35" t="s">
        <v>1463</v>
      </c>
      <c r="O884" s="43">
        <v>45960</v>
      </c>
      <c r="P884" t="str">
        <f t="shared" si="173"/>
        <v>enero</v>
      </c>
      <c r="Q884" s="43">
        <v>46690</v>
      </c>
      <c r="R884" s="51">
        <f t="shared" si="183"/>
        <v>24.333333333333332</v>
      </c>
      <c r="S884" s="17" t="s">
        <v>21</v>
      </c>
      <c r="T884" s="17" t="s">
        <v>1478</v>
      </c>
      <c r="U884" s="18">
        <v>0</v>
      </c>
      <c r="V884" s="18">
        <v>0</v>
      </c>
      <c r="W884" s="18" t="s">
        <v>25</v>
      </c>
      <c r="X884" s="15" t="str">
        <f t="shared" si="174"/>
        <v>NO APLICA</v>
      </c>
      <c r="Y884" s="26" t="s">
        <v>1142</v>
      </c>
      <c r="Z884" s="26" t="s">
        <v>17</v>
      </c>
      <c r="AA884" s="26" t="s">
        <v>17</v>
      </c>
      <c r="AB884" s="27" t="s">
        <v>1128</v>
      </c>
      <c r="AC884" s="26" t="s">
        <v>17</v>
      </c>
      <c r="AD884" s="26" t="str">
        <f t="shared" si="197"/>
        <v>Pública clasificada</v>
      </c>
      <c r="AE884" s="26" t="str">
        <f t="shared" ref="AE884" si="198">CONCATENATE(I885,"-","Tipo de información"," ",AD884,"-",N884)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85" spans="8:31" ht="285" x14ac:dyDescent="0.25">
      <c r="H885" s="16"/>
      <c r="I885" s="16"/>
      <c r="J885" s="16"/>
      <c r="K885" s="17" t="s">
        <v>1387</v>
      </c>
      <c r="L885" s="17" t="s">
        <v>1479</v>
      </c>
      <c r="M885" s="17">
        <v>85100000</v>
      </c>
      <c r="N885" s="35" t="s">
        <v>1463</v>
      </c>
      <c r="O885" s="43">
        <v>45942</v>
      </c>
      <c r="P885" t="str">
        <f t="shared" si="173"/>
        <v>enero</v>
      </c>
      <c r="Q885" s="43">
        <v>46672</v>
      </c>
      <c r="R885" s="51">
        <f t="shared" si="183"/>
        <v>24.333333333333332</v>
      </c>
      <c r="S885" s="17" t="s">
        <v>21</v>
      </c>
      <c r="T885" s="17" t="s">
        <v>1478</v>
      </c>
      <c r="U885" s="18">
        <v>0</v>
      </c>
      <c r="V885" s="18">
        <v>0</v>
      </c>
      <c r="W885" s="18" t="s">
        <v>25</v>
      </c>
      <c r="X885" s="15" t="str">
        <f t="shared" si="174"/>
        <v>NO APLICA</v>
      </c>
      <c r="Y885" s="26" t="s">
        <v>1142</v>
      </c>
      <c r="Z885" s="26" t="s">
        <v>17</v>
      </c>
      <c r="AA885" s="26" t="s">
        <v>17</v>
      </c>
      <c r="AB885" s="27" t="s">
        <v>1128</v>
      </c>
      <c r="AC885" s="26" t="s">
        <v>17</v>
      </c>
      <c r="AD885" s="26" t="str">
        <f t="shared" si="197"/>
        <v>Pública clasificada</v>
      </c>
      <c r="AE885" s="26" t="e">
        <f>CONCATENATE(#REF!,"-","Tipo de información"," ",AD885,"-",N885)</f>
        <v>#REF!</v>
      </c>
    </row>
    <row r="886" spans="8:31" ht="409.5" x14ac:dyDescent="0.25">
      <c r="H886" s="16"/>
      <c r="I886" s="16"/>
      <c r="J886" s="16"/>
      <c r="K886" s="17" t="s">
        <v>1388</v>
      </c>
      <c r="L886" s="17" t="s">
        <v>1479</v>
      </c>
      <c r="M886" s="17">
        <v>85100000</v>
      </c>
      <c r="N886" s="35" t="s">
        <v>1463</v>
      </c>
      <c r="O886" s="43">
        <v>45979</v>
      </c>
      <c r="P886" t="str">
        <f t="shared" si="173"/>
        <v>enero</v>
      </c>
      <c r="Q886" s="43">
        <v>47075</v>
      </c>
      <c r="R886" s="51">
        <f t="shared" si="183"/>
        <v>36.533333333333331</v>
      </c>
      <c r="S886" s="17" t="s">
        <v>21</v>
      </c>
      <c r="T886" s="17" t="s">
        <v>1478</v>
      </c>
      <c r="U886" s="18">
        <v>0</v>
      </c>
      <c r="V886" s="18">
        <v>0</v>
      </c>
      <c r="W886" s="18" t="s">
        <v>25</v>
      </c>
      <c r="X886" s="15" t="str">
        <f t="shared" si="174"/>
        <v>NO APLICA</v>
      </c>
      <c r="Y886" s="26" t="s">
        <v>1142</v>
      </c>
      <c r="Z886" s="26" t="s">
        <v>17</v>
      </c>
      <c r="AA886" s="26" t="s">
        <v>17</v>
      </c>
      <c r="AB886" s="27" t="s">
        <v>1128</v>
      </c>
      <c r="AC886" s="26" t="s">
        <v>17</v>
      </c>
      <c r="AD886" s="26" t="str">
        <f t="shared" si="197"/>
        <v>Pública clasificada</v>
      </c>
      <c r="AE886" s="26" t="str">
        <f t="shared" ref="AE886" si="199">CONCATENATE(I887,"-","Tipo de información"," ",AD886,"-",N886)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87" spans="8:31" ht="285" x14ac:dyDescent="0.25">
      <c r="H887" s="16"/>
      <c r="I887" s="16"/>
      <c r="J887" s="16"/>
      <c r="K887" s="17" t="s">
        <v>1389</v>
      </c>
      <c r="L887" s="17" t="s">
        <v>1479</v>
      </c>
      <c r="M887" s="17">
        <v>85100000</v>
      </c>
      <c r="N887" s="35" t="s">
        <v>1463</v>
      </c>
      <c r="O887" s="43">
        <v>45986</v>
      </c>
      <c r="P887" t="str">
        <f t="shared" si="173"/>
        <v>enero</v>
      </c>
      <c r="Q887" s="43">
        <v>47082</v>
      </c>
      <c r="R887" s="51">
        <f t="shared" si="183"/>
        <v>36.533333333333331</v>
      </c>
      <c r="S887" s="17" t="s">
        <v>21</v>
      </c>
      <c r="T887" s="17" t="s">
        <v>1478</v>
      </c>
      <c r="U887" s="18">
        <v>0</v>
      </c>
      <c r="V887" s="18">
        <v>0</v>
      </c>
      <c r="W887" s="18" t="s">
        <v>25</v>
      </c>
      <c r="X887" s="15" t="str">
        <f t="shared" si="174"/>
        <v>NO APLICA</v>
      </c>
      <c r="Y887" s="26" t="s">
        <v>1142</v>
      </c>
      <c r="Z887" s="26" t="s">
        <v>17</v>
      </c>
      <c r="AA887" s="26" t="s">
        <v>17</v>
      </c>
      <c r="AB887" s="27" t="s">
        <v>1128</v>
      </c>
      <c r="AC887" s="26" t="s">
        <v>17</v>
      </c>
      <c r="AD887" s="26" t="str">
        <f t="shared" si="197"/>
        <v>Pública clasificada</v>
      </c>
      <c r="AE887" s="26" t="e">
        <f>CONCATENATE(#REF!,"-","Tipo de información"," ",AD887,"-",N887)</f>
        <v>#REF!</v>
      </c>
    </row>
    <row r="888" spans="8:31" ht="409.5" x14ac:dyDescent="0.25">
      <c r="H888" s="16"/>
      <c r="I888" s="16"/>
      <c r="J888" s="16"/>
      <c r="K888" s="17" t="s">
        <v>1390</v>
      </c>
      <c r="L888" s="17" t="s">
        <v>1479</v>
      </c>
      <c r="M888" s="17">
        <v>85100000</v>
      </c>
      <c r="N888" s="35" t="s">
        <v>1463</v>
      </c>
      <c r="O888" s="43">
        <v>45987</v>
      </c>
      <c r="P888" t="str">
        <f t="shared" si="173"/>
        <v>enero</v>
      </c>
      <c r="Q888" s="43">
        <v>47083</v>
      </c>
      <c r="R888" s="51">
        <f t="shared" si="183"/>
        <v>36.533333333333331</v>
      </c>
      <c r="S888" s="17" t="s">
        <v>21</v>
      </c>
      <c r="T888" s="17" t="s">
        <v>1478</v>
      </c>
      <c r="U888" s="18">
        <v>0</v>
      </c>
      <c r="V888" s="18">
        <v>0</v>
      </c>
      <c r="W888" s="18" t="s">
        <v>25</v>
      </c>
      <c r="X888" s="15" t="str">
        <f t="shared" si="174"/>
        <v>NO APLICA</v>
      </c>
      <c r="Y888" s="26" t="s">
        <v>1142</v>
      </c>
      <c r="Z888" s="26" t="s">
        <v>17</v>
      </c>
      <c r="AA888" s="26" t="s">
        <v>17</v>
      </c>
      <c r="AB888" s="27" t="s">
        <v>1128</v>
      </c>
      <c r="AC888" s="26" t="s">
        <v>17</v>
      </c>
      <c r="AD888" s="26" t="str">
        <f t="shared" si="197"/>
        <v>Pública clasificada</v>
      </c>
      <c r="AE888" s="26" t="str">
        <f t="shared" ref="AE888" si="200">CONCATENATE(I889,"-","Tipo de información"," ",AD888,"-",N888)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89" spans="8:31" ht="285" x14ac:dyDescent="0.25">
      <c r="H889" s="16"/>
      <c r="I889" s="16"/>
      <c r="J889" s="16"/>
      <c r="K889" s="17" t="s">
        <v>1391</v>
      </c>
      <c r="L889" s="17" t="s">
        <v>1479</v>
      </c>
      <c r="M889" s="17">
        <v>85100000</v>
      </c>
      <c r="N889" s="35" t="s">
        <v>1463</v>
      </c>
      <c r="O889" s="43">
        <v>45964</v>
      </c>
      <c r="P889" t="str">
        <f t="shared" si="173"/>
        <v>enero</v>
      </c>
      <c r="Q889" s="43">
        <v>46694</v>
      </c>
      <c r="R889" s="51">
        <f t="shared" si="183"/>
        <v>24.333333333333332</v>
      </c>
      <c r="S889" s="17" t="s">
        <v>21</v>
      </c>
      <c r="T889" s="17" t="s">
        <v>1478</v>
      </c>
      <c r="U889" s="18">
        <v>0</v>
      </c>
      <c r="V889" s="18">
        <v>0</v>
      </c>
      <c r="W889" s="18" t="s">
        <v>25</v>
      </c>
      <c r="X889" s="15" t="str">
        <f t="shared" si="174"/>
        <v>NO APLICA</v>
      </c>
      <c r="Y889" s="26" t="s">
        <v>1142</v>
      </c>
      <c r="Z889" s="26" t="s">
        <v>17</v>
      </c>
      <c r="AA889" s="26" t="s">
        <v>17</v>
      </c>
      <c r="AB889" s="27" t="s">
        <v>1128</v>
      </c>
      <c r="AC889" s="26" t="s">
        <v>17</v>
      </c>
      <c r="AD889" s="26" t="str">
        <f t="shared" si="197"/>
        <v>Pública clasificada</v>
      </c>
      <c r="AE889" s="26" t="e">
        <f>CONCATENATE(#REF!,"-","Tipo de información"," ",AD889,"-",N889)</f>
        <v>#REF!</v>
      </c>
    </row>
    <row r="890" spans="8:31" ht="409.5" x14ac:dyDescent="0.25">
      <c r="H890" s="16"/>
      <c r="I890" s="16"/>
      <c r="J890" s="16"/>
      <c r="K890" s="17" t="s">
        <v>1392</v>
      </c>
      <c r="L890" s="17" t="s">
        <v>1479</v>
      </c>
      <c r="M890" s="17">
        <v>85100000</v>
      </c>
      <c r="N890" s="35" t="s">
        <v>1463</v>
      </c>
      <c r="O890" s="43">
        <v>45967</v>
      </c>
      <c r="P890" t="str">
        <f t="shared" si="173"/>
        <v>enero</v>
      </c>
      <c r="Q890" s="43">
        <v>47063</v>
      </c>
      <c r="R890" s="51">
        <f t="shared" si="183"/>
        <v>36.533333333333331</v>
      </c>
      <c r="S890" s="17" t="s">
        <v>21</v>
      </c>
      <c r="T890" s="17" t="s">
        <v>1478</v>
      </c>
      <c r="U890" s="18">
        <v>0</v>
      </c>
      <c r="V890" s="18">
        <v>0</v>
      </c>
      <c r="W890" s="18" t="s">
        <v>25</v>
      </c>
      <c r="X890" s="15" t="str">
        <f t="shared" si="174"/>
        <v>NO APLICA</v>
      </c>
      <c r="Y890" s="26" t="s">
        <v>1142</v>
      </c>
      <c r="Z890" s="26" t="s">
        <v>17</v>
      </c>
      <c r="AA890" s="26" t="s">
        <v>17</v>
      </c>
      <c r="AB890" s="27" t="s">
        <v>1128</v>
      </c>
      <c r="AC890" s="26" t="s">
        <v>17</v>
      </c>
      <c r="AD890" s="26" t="str">
        <f t="shared" si="197"/>
        <v>Pública clasificada</v>
      </c>
      <c r="AE890" s="26" t="str">
        <f t="shared" ref="AE890" si="201">CONCATENATE(I891,"-","Tipo de información"," ",AD890,"-",N890)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91" spans="8:31" ht="285" x14ac:dyDescent="0.25">
      <c r="H891" s="16"/>
      <c r="I891" s="16"/>
      <c r="J891" s="16"/>
      <c r="K891" s="17" t="s">
        <v>1393</v>
      </c>
      <c r="L891" s="17" t="s">
        <v>1479</v>
      </c>
      <c r="M891" s="17">
        <v>85100000</v>
      </c>
      <c r="N891" s="35" t="s">
        <v>1463</v>
      </c>
      <c r="O891" s="43">
        <v>45971</v>
      </c>
      <c r="P891" t="str">
        <f t="shared" si="173"/>
        <v>enero</v>
      </c>
      <c r="Q891" s="43">
        <v>46701</v>
      </c>
      <c r="R891" s="51">
        <f t="shared" si="183"/>
        <v>24.333333333333332</v>
      </c>
      <c r="S891" s="17" t="s">
        <v>21</v>
      </c>
      <c r="T891" s="17" t="s">
        <v>1478</v>
      </c>
      <c r="U891" s="18">
        <v>0</v>
      </c>
      <c r="V891" s="18">
        <v>0</v>
      </c>
      <c r="W891" s="18" t="s">
        <v>25</v>
      </c>
      <c r="X891" s="15" t="str">
        <f t="shared" si="174"/>
        <v>NO APLICA</v>
      </c>
      <c r="Y891" s="26" t="s">
        <v>1142</v>
      </c>
      <c r="Z891" s="26" t="s">
        <v>17</v>
      </c>
      <c r="AA891" s="26" t="s">
        <v>17</v>
      </c>
      <c r="AB891" s="27" t="s">
        <v>1128</v>
      </c>
      <c r="AC891" s="26" t="s">
        <v>17</v>
      </c>
      <c r="AD891" s="26" t="str">
        <f t="shared" si="197"/>
        <v>Pública clasificada</v>
      </c>
      <c r="AE891" s="26" t="e">
        <f>CONCATENATE(#REF!,"-","Tipo de información"," ",AD891,"-",N891)</f>
        <v>#REF!</v>
      </c>
    </row>
    <row r="892" spans="8:31" ht="409.5" x14ac:dyDescent="0.25">
      <c r="H892" s="16"/>
      <c r="I892" s="16"/>
      <c r="J892" s="16"/>
      <c r="K892" s="17" t="s">
        <v>1394</v>
      </c>
      <c r="L892" s="17" t="s">
        <v>1479</v>
      </c>
      <c r="M892" s="17">
        <v>85100000</v>
      </c>
      <c r="N892" s="35" t="s">
        <v>1463</v>
      </c>
      <c r="O892" s="43">
        <v>45971</v>
      </c>
      <c r="P892" t="str">
        <f t="shared" si="173"/>
        <v>enero</v>
      </c>
      <c r="Q892" s="43">
        <v>46701</v>
      </c>
      <c r="R892" s="51">
        <f t="shared" si="183"/>
        <v>24.333333333333332</v>
      </c>
      <c r="S892" s="17" t="s">
        <v>21</v>
      </c>
      <c r="T892" s="17" t="s">
        <v>1478</v>
      </c>
      <c r="U892" s="18">
        <v>0</v>
      </c>
      <c r="V892" s="18">
        <v>0</v>
      </c>
      <c r="W892" s="18" t="s">
        <v>25</v>
      </c>
      <c r="X892" s="15" t="str">
        <f t="shared" si="174"/>
        <v>NO APLICA</v>
      </c>
      <c r="Y892" s="26" t="s">
        <v>1142</v>
      </c>
      <c r="Z892" s="26" t="s">
        <v>17</v>
      </c>
      <c r="AA892" s="26" t="s">
        <v>17</v>
      </c>
      <c r="AB892" s="27" t="s">
        <v>1128</v>
      </c>
      <c r="AC892" s="26" t="s">
        <v>17</v>
      </c>
      <c r="AD892" s="26" t="str">
        <f t="shared" si="197"/>
        <v>Pública clasificada</v>
      </c>
      <c r="AE892" s="26" t="str">
        <f t="shared" ref="AE892" si="202">CONCATENATE(I893,"-","Tipo de información"," ",AD892,"-",N892)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93" spans="8:31" ht="285" x14ac:dyDescent="0.25">
      <c r="H893" s="16"/>
      <c r="I893" s="16"/>
      <c r="J893" s="16"/>
      <c r="K893" s="17" t="s">
        <v>1395</v>
      </c>
      <c r="L893" s="17" t="s">
        <v>1479</v>
      </c>
      <c r="M893" s="17">
        <v>85100000</v>
      </c>
      <c r="N893" s="35" t="s">
        <v>1463</v>
      </c>
      <c r="O893" s="43">
        <v>45979</v>
      </c>
      <c r="P893" t="str">
        <f t="shared" si="173"/>
        <v>enero</v>
      </c>
      <c r="Q893" s="43">
        <v>46709</v>
      </c>
      <c r="R893" s="51">
        <f t="shared" si="183"/>
        <v>24.333333333333332</v>
      </c>
      <c r="S893" s="17" t="s">
        <v>21</v>
      </c>
      <c r="T893" s="17" t="s">
        <v>1478</v>
      </c>
      <c r="U893" s="18">
        <v>0</v>
      </c>
      <c r="V893" s="18">
        <v>0</v>
      </c>
      <c r="W893" s="18" t="s">
        <v>25</v>
      </c>
      <c r="X893" s="15" t="str">
        <f t="shared" si="174"/>
        <v>NO APLICA</v>
      </c>
      <c r="Y893" s="26" t="s">
        <v>1142</v>
      </c>
      <c r="Z893" s="26" t="s">
        <v>17</v>
      </c>
      <c r="AA893" s="26" t="s">
        <v>17</v>
      </c>
      <c r="AB893" s="27" t="s">
        <v>1128</v>
      </c>
      <c r="AC893" s="26" t="s">
        <v>17</v>
      </c>
      <c r="AD893" s="26" t="str">
        <f t="shared" si="197"/>
        <v>Pública clasificada</v>
      </c>
      <c r="AE893" s="26" t="e">
        <f>CONCATENATE(#REF!,"-","Tipo de información"," ",AD893,"-",N893)</f>
        <v>#REF!</v>
      </c>
    </row>
    <row r="894" spans="8:31" ht="409.5" x14ac:dyDescent="0.25">
      <c r="H894" s="16"/>
      <c r="I894" s="16"/>
      <c r="J894" s="16"/>
      <c r="K894" s="17" t="s">
        <v>1396</v>
      </c>
      <c r="L894" s="17" t="s">
        <v>1479</v>
      </c>
      <c r="M894" s="17">
        <v>85100000</v>
      </c>
      <c r="N894" s="35" t="s">
        <v>1463</v>
      </c>
      <c r="O894" s="43">
        <v>45982</v>
      </c>
      <c r="P894" t="str">
        <f t="shared" si="173"/>
        <v>enero</v>
      </c>
      <c r="Q894" s="43">
        <v>46712</v>
      </c>
      <c r="R894" s="51">
        <f t="shared" si="183"/>
        <v>24.333333333333332</v>
      </c>
      <c r="S894" s="17" t="s">
        <v>21</v>
      </c>
      <c r="T894" s="17" t="s">
        <v>1478</v>
      </c>
      <c r="U894" s="18">
        <v>0</v>
      </c>
      <c r="V894" s="18">
        <v>0</v>
      </c>
      <c r="W894" s="18" t="s">
        <v>25</v>
      </c>
      <c r="X894" s="15" t="str">
        <f t="shared" si="174"/>
        <v>NO APLICA</v>
      </c>
      <c r="Y894" s="26" t="s">
        <v>1142</v>
      </c>
      <c r="Z894" s="26" t="s">
        <v>17</v>
      </c>
      <c r="AA894" s="26" t="s">
        <v>17</v>
      </c>
      <c r="AB894" s="27" t="s">
        <v>1128</v>
      </c>
      <c r="AC894" s="26" t="s">
        <v>17</v>
      </c>
      <c r="AD894" s="26" t="str">
        <f t="shared" si="197"/>
        <v>Pública clasificada</v>
      </c>
      <c r="AE894" s="26" t="str">
        <f t="shared" ref="AE894" si="203">CONCATENATE(I895,"-","Tipo de información"," ",AD894,"-",N894)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95" spans="8:31" ht="285" x14ac:dyDescent="0.25">
      <c r="H895" s="16"/>
      <c r="I895" s="16"/>
      <c r="J895" s="16"/>
      <c r="K895" s="17" t="s">
        <v>1397</v>
      </c>
      <c r="L895" s="17" t="s">
        <v>1479</v>
      </c>
      <c r="M895" s="17">
        <v>85100000</v>
      </c>
      <c r="N895" s="35" t="s">
        <v>1463</v>
      </c>
      <c r="O895" s="43">
        <v>45984</v>
      </c>
      <c r="P895" t="str">
        <f t="shared" si="173"/>
        <v>enero</v>
      </c>
      <c r="Q895" s="43">
        <v>46714</v>
      </c>
      <c r="R895" s="51">
        <f t="shared" si="183"/>
        <v>24.333333333333332</v>
      </c>
      <c r="S895" s="17" t="s">
        <v>21</v>
      </c>
      <c r="T895" s="17" t="s">
        <v>1478</v>
      </c>
      <c r="U895" s="18">
        <v>0</v>
      </c>
      <c r="V895" s="18">
        <v>0</v>
      </c>
      <c r="W895" s="18" t="s">
        <v>25</v>
      </c>
      <c r="X895" s="15" t="str">
        <f t="shared" si="174"/>
        <v>NO APLICA</v>
      </c>
      <c r="Y895" s="26" t="s">
        <v>1142</v>
      </c>
      <c r="Z895" s="26" t="s">
        <v>17</v>
      </c>
      <c r="AA895" s="26" t="s">
        <v>17</v>
      </c>
      <c r="AB895" s="27" t="s">
        <v>1128</v>
      </c>
      <c r="AC895" s="26" t="s">
        <v>17</v>
      </c>
      <c r="AD895" s="26" t="str">
        <f t="shared" si="197"/>
        <v>Pública clasificada</v>
      </c>
      <c r="AE895" s="26" t="e">
        <f>CONCATENATE(#REF!,"-","Tipo de información"," ",AD895,"-",N895)</f>
        <v>#REF!</v>
      </c>
    </row>
    <row r="896" spans="8:31" ht="409.5" x14ac:dyDescent="0.25">
      <c r="H896" s="16"/>
      <c r="I896" s="16"/>
      <c r="J896" s="16"/>
      <c r="K896" s="17" t="s">
        <v>1398</v>
      </c>
      <c r="L896" s="17" t="s">
        <v>1479</v>
      </c>
      <c r="M896" s="17">
        <v>85100000</v>
      </c>
      <c r="N896" s="35" t="s">
        <v>1463</v>
      </c>
      <c r="O896" s="43">
        <v>45984</v>
      </c>
      <c r="P896" t="str">
        <f t="shared" si="173"/>
        <v>enero</v>
      </c>
      <c r="Q896" s="43">
        <v>46714</v>
      </c>
      <c r="R896" s="51">
        <f t="shared" si="183"/>
        <v>24.333333333333332</v>
      </c>
      <c r="S896" s="17" t="s">
        <v>21</v>
      </c>
      <c r="T896" s="17" t="s">
        <v>1478</v>
      </c>
      <c r="U896" s="18">
        <v>0</v>
      </c>
      <c r="V896" s="18">
        <v>0</v>
      </c>
      <c r="W896" s="18" t="s">
        <v>25</v>
      </c>
      <c r="X896" s="15" t="str">
        <f t="shared" si="174"/>
        <v>NO APLICA</v>
      </c>
      <c r="Y896" s="26" t="s">
        <v>1142</v>
      </c>
      <c r="Z896" s="26" t="s">
        <v>17</v>
      </c>
      <c r="AA896" s="26" t="s">
        <v>17</v>
      </c>
      <c r="AB896" s="27" t="s">
        <v>1128</v>
      </c>
      <c r="AC896" s="26" t="s">
        <v>17</v>
      </c>
      <c r="AD896" s="26" t="str">
        <f t="shared" si="197"/>
        <v>Pública clasificada</v>
      </c>
      <c r="AE896" s="26" t="str">
        <f t="shared" ref="AE896" si="204">CONCATENATE(I897,"-","Tipo de información"," ",AD896,"-",N896)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97" spans="8:31" ht="285" x14ac:dyDescent="0.25">
      <c r="H897" s="16"/>
      <c r="I897" s="16"/>
      <c r="J897" s="16"/>
      <c r="K897" s="17" t="s">
        <v>1399</v>
      </c>
      <c r="L897" s="17" t="s">
        <v>1479</v>
      </c>
      <c r="M897" s="17">
        <v>85100000</v>
      </c>
      <c r="N897" s="35" t="s">
        <v>1463</v>
      </c>
      <c r="O897" s="43">
        <v>45986</v>
      </c>
      <c r="P897" t="str">
        <f t="shared" si="173"/>
        <v>enero</v>
      </c>
      <c r="Q897" s="43">
        <v>46716</v>
      </c>
      <c r="R897" s="51">
        <f t="shared" si="183"/>
        <v>24.333333333333332</v>
      </c>
      <c r="S897" s="17" t="s">
        <v>21</v>
      </c>
      <c r="T897" s="17" t="s">
        <v>1478</v>
      </c>
      <c r="U897" s="18">
        <v>0</v>
      </c>
      <c r="V897" s="18">
        <v>0</v>
      </c>
      <c r="W897" s="18" t="s">
        <v>25</v>
      </c>
      <c r="X897" s="15" t="str">
        <f t="shared" si="174"/>
        <v>NO APLICA</v>
      </c>
      <c r="Y897" s="26" t="s">
        <v>1142</v>
      </c>
      <c r="Z897" s="26" t="s">
        <v>17</v>
      </c>
      <c r="AA897" s="26" t="s">
        <v>17</v>
      </c>
      <c r="AB897" s="27" t="s">
        <v>1128</v>
      </c>
      <c r="AC897" s="26" t="s">
        <v>17</v>
      </c>
      <c r="AD897" s="26" t="str">
        <f t="shared" si="197"/>
        <v>Pública clasificada</v>
      </c>
      <c r="AE897" s="26" t="e">
        <f>CONCATENATE(#REF!,"-","Tipo de información"," ",AD897,"-",N897)</f>
        <v>#REF!</v>
      </c>
    </row>
    <row r="898" spans="8:31" ht="409.5" x14ac:dyDescent="0.25">
      <c r="H898" s="16"/>
      <c r="I898" s="16"/>
      <c r="J898" s="16"/>
      <c r="K898" s="17" t="s">
        <v>1400</v>
      </c>
      <c r="L898" s="17" t="s">
        <v>1479</v>
      </c>
      <c r="M898" s="17">
        <v>85100000</v>
      </c>
      <c r="N898" s="35" t="s">
        <v>1463</v>
      </c>
      <c r="O898" s="43">
        <v>45987</v>
      </c>
      <c r="P898" t="str">
        <f t="shared" si="173"/>
        <v>enero</v>
      </c>
      <c r="Q898" s="43">
        <v>46717</v>
      </c>
      <c r="R898" s="51">
        <f t="shared" si="183"/>
        <v>24.333333333333332</v>
      </c>
      <c r="S898" s="17" t="s">
        <v>21</v>
      </c>
      <c r="T898" s="17" t="s">
        <v>1478</v>
      </c>
      <c r="U898" s="18">
        <v>0</v>
      </c>
      <c r="V898" s="18">
        <v>0</v>
      </c>
      <c r="W898" s="18" t="s">
        <v>25</v>
      </c>
      <c r="X898" s="15" t="str">
        <f t="shared" si="174"/>
        <v>NO APLICA</v>
      </c>
      <c r="Y898" s="26" t="s">
        <v>1142</v>
      </c>
      <c r="Z898" s="26" t="s">
        <v>17</v>
      </c>
      <c r="AA898" s="26" t="s">
        <v>17</v>
      </c>
      <c r="AB898" s="27" t="s">
        <v>1128</v>
      </c>
      <c r="AC898" s="26" t="s">
        <v>17</v>
      </c>
      <c r="AD898" s="26" t="str">
        <f t="shared" si="197"/>
        <v>Pública clasificada</v>
      </c>
      <c r="AE898" s="26" t="str">
        <f t="shared" ref="AE898" si="205">CONCATENATE(I899,"-","Tipo de información"," ",AD898,"-",N898)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899" spans="8:31" ht="285" x14ac:dyDescent="0.25">
      <c r="H899" s="16"/>
      <c r="I899" s="16"/>
      <c r="J899" s="16"/>
      <c r="K899" s="17" t="s">
        <v>1401</v>
      </c>
      <c r="L899" s="17" t="s">
        <v>1479</v>
      </c>
      <c r="M899" s="17">
        <v>85100000</v>
      </c>
      <c r="N899" s="35" t="s">
        <v>1463</v>
      </c>
      <c r="O899" s="43">
        <v>45987</v>
      </c>
      <c r="P899" t="str">
        <f t="shared" si="173"/>
        <v>enero</v>
      </c>
      <c r="Q899" s="43">
        <v>46717</v>
      </c>
      <c r="R899" s="51">
        <f t="shared" si="183"/>
        <v>24.333333333333332</v>
      </c>
      <c r="S899" s="17" t="s">
        <v>21</v>
      </c>
      <c r="T899" s="17" t="s">
        <v>1478</v>
      </c>
      <c r="U899" s="18">
        <v>0</v>
      </c>
      <c r="V899" s="18">
        <v>0</v>
      </c>
      <c r="W899" s="18" t="s">
        <v>25</v>
      </c>
      <c r="X899" s="15" t="str">
        <f t="shared" si="174"/>
        <v>NO APLICA</v>
      </c>
      <c r="Y899" s="26" t="s">
        <v>1142</v>
      </c>
      <c r="Z899" s="26" t="s">
        <v>17</v>
      </c>
      <c r="AA899" s="26" t="s">
        <v>17</v>
      </c>
      <c r="AB899" s="27" t="s">
        <v>1128</v>
      </c>
      <c r="AC899" s="26" t="s">
        <v>17</v>
      </c>
      <c r="AD899" s="26" t="str">
        <f t="shared" si="197"/>
        <v>Pública clasificada</v>
      </c>
      <c r="AE899" s="26" t="e">
        <f>CONCATENATE(#REF!,"-","Tipo de información"," ",AD899,"-",N899)</f>
        <v>#REF!</v>
      </c>
    </row>
    <row r="900" spans="8:31" ht="409.5" x14ac:dyDescent="0.25">
      <c r="H900" s="16"/>
      <c r="I900" s="16"/>
      <c r="J900" s="16"/>
      <c r="K900" s="17" t="s">
        <v>1402</v>
      </c>
      <c r="L900" s="17" t="s">
        <v>1479</v>
      </c>
      <c r="M900" s="17">
        <v>85100000</v>
      </c>
      <c r="N900" s="35" t="s">
        <v>1463</v>
      </c>
      <c r="O900" s="43">
        <v>45991</v>
      </c>
      <c r="P900" t="str">
        <f t="shared" si="173"/>
        <v>enero</v>
      </c>
      <c r="Q900" s="43">
        <v>46721</v>
      </c>
      <c r="R900" s="51">
        <f t="shared" si="183"/>
        <v>24.333333333333332</v>
      </c>
      <c r="S900" s="17" t="s">
        <v>21</v>
      </c>
      <c r="T900" s="17" t="s">
        <v>1478</v>
      </c>
      <c r="U900" s="18">
        <v>0</v>
      </c>
      <c r="V900" s="18">
        <v>0</v>
      </c>
      <c r="W900" s="18" t="s">
        <v>25</v>
      </c>
      <c r="X900" s="15" t="str">
        <f t="shared" si="174"/>
        <v>NO APLICA</v>
      </c>
      <c r="Y900" s="26" t="s">
        <v>1142</v>
      </c>
      <c r="Z900" s="26" t="s">
        <v>17</v>
      </c>
      <c r="AA900" s="26" t="s">
        <v>17</v>
      </c>
      <c r="AB900" s="27" t="s">
        <v>1128</v>
      </c>
      <c r="AC900" s="26" t="s">
        <v>17</v>
      </c>
      <c r="AD900" s="26" t="str">
        <f t="shared" si="197"/>
        <v>Pública clasificada</v>
      </c>
      <c r="AE900" s="26" t="str">
        <f t="shared" ref="AE900" si="206">CONCATENATE(I901,"-","Tipo de información"," ",AD900,"-",N900)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01" spans="8:31" ht="285" x14ac:dyDescent="0.25">
      <c r="H901" s="16"/>
      <c r="I901" s="16"/>
      <c r="J901" s="16"/>
      <c r="K901" s="17" t="s">
        <v>1403</v>
      </c>
      <c r="L901" s="17" t="s">
        <v>1479</v>
      </c>
      <c r="M901" s="17">
        <v>85100000</v>
      </c>
      <c r="N901" s="35" t="s">
        <v>1463</v>
      </c>
      <c r="O901" s="43">
        <v>45991</v>
      </c>
      <c r="P901" t="str">
        <f t="shared" si="173"/>
        <v>enero</v>
      </c>
      <c r="Q901" s="43">
        <v>46721</v>
      </c>
      <c r="R901" s="51">
        <f t="shared" si="183"/>
        <v>24.333333333333332</v>
      </c>
      <c r="S901" s="17" t="s">
        <v>21</v>
      </c>
      <c r="T901" s="17" t="s">
        <v>1478</v>
      </c>
      <c r="U901" s="18">
        <v>0</v>
      </c>
      <c r="V901" s="18">
        <v>0</v>
      </c>
      <c r="W901" s="18" t="s">
        <v>25</v>
      </c>
      <c r="X901" s="15" t="str">
        <f t="shared" si="174"/>
        <v>NO APLICA</v>
      </c>
      <c r="Y901" s="26" t="s">
        <v>1142</v>
      </c>
      <c r="Z901" s="26" t="s">
        <v>17</v>
      </c>
      <c r="AA901" s="26" t="s">
        <v>17</v>
      </c>
      <c r="AB901" s="27" t="s">
        <v>1128</v>
      </c>
      <c r="AC901" s="26" t="s">
        <v>17</v>
      </c>
      <c r="AD901" s="26" t="str">
        <f t="shared" si="197"/>
        <v>Pública clasificada</v>
      </c>
      <c r="AE901" s="26" t="e">
        <f>CONCATENATE(#REF!,"-","Tipo de información"," ",AD901,"-",N901)</f>
        <v>#REF!</v>
      </c>
    </row>
    <row r="902" spans="8:31" ht="409.5" x14ac:dyDescent="0.25">
      <c r="H902" s="16"/>
      <c r="I902" s="16"/>
      <c r="J902" s="16"/>
      <c r="K902" s="17" t="s">
        <v>1404</v>
      </c>
      <c r="L902" s="17" t="s">
        <v>1479</v>
      </c>
      <c r="M902" s="17">
        <v>85100000</v>
      </c>
      <c r="N902" s="35" t="s">
        <v>1463</v>
      </c>
      <c r="O902" s="43">
        <v>45991</v>
      </c>
      <c r="P902" t="str">
        <f t="shared" si="173"/>
        <v>enero</v>
      </c>
      <c r="Q902" s="43">
        <v>47087</v>
      </c>
      <c r="R902" s="51">
        <f t="shared" si="183"/>
        <v>36.533333333333331</v>
      </c>
      <c r="S902" s="17" t="s">
        <v>21</v>
      </c>
      <c r="T902" s="17" t="s">
        <v>1478</v>
      </c>
      <c r="U902" s="18">
        <v>0</v>
      </c>
      <c r="V902" s="18">
        <v>0</v>
      </c>
      <c r="W902" s="18" t="s">
        <v>25</v>
      </c>
      <c r="X902" s="15" t="str">
        <f t="shared" si="174"/>
        <v>NO APLICA</v>
      </c>
      <c r="Y902" s="26" t="s">
        <v>1142</v>
      </c>
      <c r="Z902" s="26" t="s">
        <v>17</v>
      </c>
      <c r="AA902" s="26" t="s">
        <v>17</v>
      </c>
      <c r="AB902" s="27" t="s">
        <v>1128</v>
      </c>
      <c r="AC902" s="26" t="s">
        <v>17</v>
      </c>
      <c r="AD902" s="26" t="str">
        <f t="shared" si="197"/>
        <v>Pública clasificada</v>
      </c>
      <c r="AE902" s="26" t="str">
        <f t="shared" ref="AE902" si="207">CONCATENATE(I903,"-","Tipo de información"," ",AD902,"-",N902)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03" spans="8:31" ht="285" x14ac:dyDescent="0.25">
      <c r="H903" s="16"/>
      <c r="I903" s="16"/>
      <c r="J903" s="16"/>
      <c r="K903" s="17" t="s">
        <v>1405</v>
      </c>
      <c r="L903" s="17" t="s">
        <v>1479</v>
      </c>
      <c r="M903" s="17">
        <v>85100000</v>
      </c>
      <c r="N903" s="35" t="s">
        <v>1463</v>
      </c>
      <c r="O903" s="43">
        <v>45991</v>
      </c>
      <c r="P903" t="str">
        <f t="shared" si="173"/>
        <v>enero</v>
      </c>
      <c r="Q903" s="43">
        <v>47087</v>
      </c>
      <c r="R903" s="51">
        <f t="shared" si="183"/>
        <v>36.533333333333331</v>
      </c>
      <c r="S903" s="17" t="s">
        <v>21</v>
      </c>
      <c r="T903" s="17" t="s">
        <v>1478</v>
      </c>
      <c r="U903" s="18">
        <v>0</v>
      </c>
      <c r="V903" s="18">
        <v>0</v>
      </c>
      <c r="W903" s="18" t="s">
        <v>25</v>
      </c>
      <c r="X903" s="15" t="str">
        <f t="shared" si="174"/>
        <v>NO APLICA</v>
      </c>
      <c r="Y903" s="26" t="s">
        <v>1142</v>
      </c>
      <c r="Z903" s="26" t="s">
        <v>17</v>
      </c>
      <c r="AA903" s="26" t="s">
        <v>17</v>
      </c>
      <c r="AB903" s="27" t="s">
        <v>1128</v>
      </c>
      <c r="AC903" s="26" t="s">
        <v>17</v>
      </c>
      <c r="AD903" s="26" t="str">
        <f t="shared" si="197"/>
        <v>Pública clasificada</v>
      </c>
      <c r="AE903" s="26" t="e">
        <f>CONCATENATE(#REF!,"-","Tipo de información"," ",AD903,"-",N903)</f>
        <v>#REF!</v>
      </c>
    </row>
    <row r="904" spans="8:31" ht="409.5" x14ac:dyDescent="0.25">
      <c r="H904" s="16"/>
      <c r="I904" s="16"/>
      <c r="J904" s="16"/>
      <c r="K904" s="17" t="s">
        <v>1406</v>
      </c>
      <c r="L904" s="17" t="s">
        <v>1479</v>
      </c>
      <c r="M904" s="17">
        <v>85100000</v>
      </c>
      <c r="N904" s="35" t="s">
        <v>1475</v>
      </c>
      <c r="O904" s="43">
        <v>45966</v>
      </c>
      <c r="P904" t="str">
        <f t="shared" si="173"/>
        <v>enero</v>
      </c>
      <c r="Q904" s="43">
        <v>46696</v>
      </c>
      <c r="R904" s="51">
        <f t="shared" si="183"/>
        <v>24.333333333333332</v>
      </c>
      <c r="S904" s="17" t="s">
        <v>21</v>
      </c>
      <c r="T904" s="17" t="s">
        <v>1478</v>
      </c>
      <c r="U904" s="18">
        <v>0</v>
      </c>
      <c r="V904" s="18">
        <v>0</v>
      </c>
      <c r="W904" s="18" t="s">
        <v>25</v>
      </c>
      <c r="X904" s="15" t="str">
        <f t="shared" si="174"/>
        <v>NO APLICA</v>
      </c>
      <c r="Y904" s="26" t="s">
        <v>1142</v>
      </c>
      <c r="Z904" s="26" t="s">
        <v>17</v>
      </c>
      <c r="AA904" s="26" t="s">
        <v>17</v>
      </c>
      <c r="AB904" s="27" t="s">
        <v>1128</v>
      </c>
      <c r="AC904" s="26" t="s">
        <v>17</v>
      </c>
      <c r="AD904" s="26" t="str">
        <f t="shared" si="197"/>
        <v>Pública clasificada</v>
      </c>
      <c r="AE904" s="26" t="str">
        <f t="shared" ref="AE904" si="208">CONCATENATE(I905,"-","Tipo de información"," ",AD904,"-",N904)</f>
        <v>-Tipo de información Pública clasificada-PRESTACIÓN DE SERVICIOS DE SALUD: Prestar el servicio de suministro y distribución de ortésis, prótesis, línea blanda, movilidad y ayudas técnicas a los a los asegurados en los diferentes ramos de POSITIVA COMPAÑIA DE SEGUROS S.A</v>
      </c>
    </row>
    <row r="905" spans="8:31" ht="285" x14ac:dyDescent="0.25">
      <c r="H905" s="16"/>
      <c r="I905" s="16"/>
      <c r="J905" s="16"/>
      <c r="K905" s="17" t="s">
        <v>1407</v>
      </c>
      <c r="L905" s="17" t="s">
        <v>1479</v>
      </c>
      <c r="M905" s="17">
        <v>85100000</v>
      </c>
      <c r="N905" s="35" t="s">
        <v>1463</v>
      </c>
      <c r="O905" s="43">
        <v>46013</v>
      </c>
      <c r="P905" t="str">
        <f t="shared" ref="P905:P953" si="209">TEXT(MONTH(O905),"mmmm")</f>
        <v>enero</v>
      </c>
      <c r="Q905" s="43">
        <v>47109</v>
      </c>
      <c r="R905" s="51">
        <f t="shared" si="183"/>
        <v>36.533333333333331</v>
      </c>
      <c r="S905" s="17" t="s">
        <v>21</v>
      </c>
      <c r="T905" s="17" t="s">
        <v>1478</v>
      </c>
      <c r="U905" s="18">
        <v>0</v>
      </c>
      <c r="V905" s="18">
        <v>0</v>
      </c>
      <c r="W905" s="18" t="s">
        <v>25</v>
      </c>
      <c r="X905" s="15" t="str">
        <f t="shared" ref="X905:X953" si="210">IF(W905="SI","APROBADAS","NO APLICA")</f>
        <v>NO APLICA</v>
      </c>
      <c r="Y905" s="26" t="s">
        <v>1142</v>
      </c>
      <c r="Z905" s="26" t="s">
        <v>17</v>
      </c>
      <c r="AA905" s="26" t="s">
        <v>17</v>
      </c>
      <c r="AB905" s="27" t="s">
        <v>1128</v>
      </c>
      <c r="AC905" s="26" t="s">
        <v>17</v>
      </c>
      <c r="AD905" s="26" t="str">
        <f t="shared" si="197"/>
        <v>Pública clasificada</v>
      </c>
      <c r="AE905" s="26" t="e">
        <f>CONCATENATE(#REF!,"-","Tipo de información"," ",AD905,"-",N905)</f>
        <v>#REF!</v>
      </c>
    </row>
    <row r="906" spans="8:31" ht="409.5" x14ac:dyDescent="0.25">
      <c r="H906" s="16"/>
      <c r="I906" s="16"/>
      <c r="J906" s="16"/>
      <c r="K906" s="17" t="s">
        <v>1408</v>
      </c>
      <c r="L906" s="17" t="s">
        <v>1479</v>
      </c>
      <c r="M906" s="17">
        <v>85100000</v>
      </c>
      <c r="N906" s="35" t="s">
        <v>1463</v>
      </c>
      <c r="O906" s="43">
        <v>46016</v>
      </c>
      <c r="P906" t="str">
        <f t="shared" si="209"/>
        <v>enero</v>
      </c>
      <c r="Q906" s="43">
        <v>47112</v>
      </c>
      <c r="R906" s="51">
        <f t="shared" si="183"/>
        <v>36.533333333333331</v>
      </c>
      <c r="S906" s="17" t="s">
        <v>21</v>
      </c>
      <c r="T906" s="17" t="s">
        <v>1478</v>
      </c>
      <c r="U906" s="18">
        <v>0</v>
      </c>
      <c r="V906" s="18">
        <v>0</v>
      </c>
      <c r="W906" s="18" t="s">
        <v>25</v>
      </c>
      <c r="X906" s="15" t="str">
        <f t="shared" si="210"/>
        <v>NO APLICA</v>
      </c>
      <c r="Y906" s="26" t="s">
        <v>1142</v>
      </c>
      <c r="Z906" s="26" t="s">
        <v>17</v>
      </c>
      <c r="AA906" s="26" t="s">
        <v>17</v>
      </c>
      <c r="AB906" s="27" t="s">
        <v>1128</v>
      </c>
      <c r="AC906" s="26" t="s">
        <v>17</v>
      </c>
      <c r="AD906" s="26" t="str">
        <f t="shared" si="197"/>
        <v>Pública clasificada</v>
      </c>
      <c r="AE906" s="26" t="str">
        <f t="shared" ref="AE906" si="211">CONCATENATE(I907,"-","Tipo de información"," ",AD906,"-",N906)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07" spans="8:31" ht="285" x14ac:dyDescent="0.25">
      <c r="H907" s="16"/>
      <c r="I907" s="16"/>
      <c r="J907" s="16"/>
      <c r="K907" s="17" t="s">
        <v>1409</v>
      </c>
      <c r="L907" s="17" t="s">
        <v>1479</v>
      </c>
      <c r="M907" s="17">
        <v>85100000</v>
      </c>
      <c r="N907" s="35" t="s">
        <v>1463</v>
      </c>
      <c r="O907" s="43">
        <v>46016</v>
      </c>
      <c r="P907" t="str">
        <f t="shared" si="209"/>
        <v>enero</v>
      </c>
      <c r="Q907" s="43">
        <v>47112</v>
      </c>
      <c r="R907" s="51">
        <f t="shared" si="183"/>
        <v>36.533333333333331</v>
      </c>
      <c r="S907" s="17" t="s">
        <v>21</v>
      </c>
      <c r="T907" s="17" t="s">
        <v>1478</v>
      </c>
      <c r="U907" s="18">
        <v>0</v>
      </c>
      <c r="V907" s="18">
        <v>0</v>
      </c>
      <c r="W907" s="18" t="s">
        <v>25</v>
      </c>
      <c r="X907" s="15" t="str">
        <f t="shared" si="210"/>
        <v>NO APLICA</v>
      </c>
      <c r="Y907" s="26" t="s">
        <v>1142</v>
      </c>
      <c r="Z907" s="26" t="s">
        <v>17</v>
      </c>
      <c r="AA907" s="26" t="s">
        <v>17</v>
      </c>
      <c r="AB907" s="27" t="s">
        <v>1128</v>
      </c>
      <c r="AC907" s="26" t="s">
        <v>17</v>
      </c>
      <c r="AD907" s="26" t="str">
        <f t="shared" si="197"/>
        <v>Pública clasificada</v>
      </c>
      <c r="AE907" s="26" t="e">
        <f>CONCATENATE(#REF!,"-","Tipo de información"," ",AD907,"-",N907)</f>
        <v>#REF!</v>
      </c>
    </row>
    <row r="908" spans="8:31" ht="409.5" x14ac:dyDescent="0.25">
      <c r="H908" s="16"/>
      <c r="I908" s="16"/>
      <c r="J908" s="16"/>
      <c r="K908" s="17" t="s">
        <v>1410</v>
      </c>
      <c r="L908" s="17" t="s">
        <v>1479</v>
      </c>
      <c r="M908" s="17">
        <v>85100000</v>
      </c>
      <c r="N908" s="35" t="s">
        <v>1463</v>
      </c>
      <c r="O908" s="43">
        <v>45992</v>
      </c>
      <c r="P908" t="str">
        <f t="shared" si="209"/>
        <v>enero</v>
      </c>
      <c r="Q908" s="43">
        <v>47088</v>
      </c>
      <c r="R908" s="51">
        <f t="shared" si="183"/>
        <v>36.533333333333331</v>
      </c>
      <c r="S908" s="17" t="s">
        <v>21</v>
      </c>
      <c r="T908" s="17" t="s">
        <v>1478</v>
      </c>
      <c r="U908" s="18">
        <v>0</v>
      </c>
      <c r="V908" s="18">
        <v>0</v>
      </c>
      <c r="W908" s="18" t="s">
        <v>25</v>
      </c>
      <c r="X908" s="15" t="str">
        <f t="shared" si="210"/>
        <v>NO APLICA</v>
      </c>
      <c r="Y908" s="26" t="s">
        <v>1142</v>
      </c>
      <c r="Z908" s="26" t="s">
        <v>17</v>
      </c>
      <c r="AA908" s="26" t="s">
        <v>17</v>
      </c>
      <c r="AB908" s="27" t="s">
        <v>1128</v>
      </c>
      <c r="AC908" s="26" t="s">
        <v>17</v>
      </c>
      <c r="AD908" s="26" t="str">
        <f t="shared" si="197"/>
        <v>Pública clasificada</v>
      </c>
      <c r="AE908" s="26" t="str">
        <f t="shared" ref="AE908" si="212">CONCATENATE(I909,"-","Tipo de información"," ",AD908,"-",N908)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09" spans="8:31" ht="285" x14ac:dyDescent="0.25">
      <c r="H909" s="16"/>
      <c r="I909" s="16"/>
      <c r="J909" s="16"/>
      <c r="K909" s="17" t="s">
        <v>1411</v>
      </c>
      <c r="L909" s="17" t="s">
        <v>1479</v>
      </c>
      <c r="M909" s="17">
        <v>85100000</v>
      </c>
      <c r="N909" s="35" t="s">
        <v>1463</v>
      </c>
      <c r="O909" s="43">
        <v>46002</v>
      </c>
      <c r="P909" t="str">
        <f t="shared" si="209"/>
        <v>enero</v>
      </c>
      <c r="Q909" s="43">
        <v>47098</v>
      </c>
      <c r="R909" s="51">
        <f t="shared" si="183"/>
        <v>36.533333333333331</v>
      </c>
      <c r="S909" s="17" t="s">
        <v>21</v>
      </c>
      <c r="T909" s="17" t="s">
        <v>1478</v>
      </c>
      <c r="U909" s="18">
        <v>0</v>
      </c>
      <c r="V909" s="18">
        <v>0</v>
      </c>
      <c r="W909" s="18" t="s">
        <v>25</v>
      </c>
      <c r="X909" s="15" t="str">
        <f t="shared" si="210"/>
        <v>NO APLICA</v>
      </c>
      <c r="Y909" s="26" t="s">
        <v>1142</v>
      </c>
      <c r="Z909" s="26" t="s">
        <v>17</v>
      </c>
      <c r="AA909" s="26" t="s">
        <v>17</v>
      </c>
      <c r="AB909" s="27" t="s">
        <v>1128</v>
      </c>
      <c r="AC909" s="26" t="s">
        <v>17</v>
      </c>
      <c r="AD909" s="26" t="str">
        <f t="shared" si="197"/>
        <v>Pública clasificada</v>
      </c>
      <c r="AE909" s="26" t="e">
        <f>CONCATENATE(#REF!,"-","Tipo de información"," ",AD909,"-",N909)</f>
        <v>#REF!</v>
      </c>
    </row>
    <row r="910" spans="8:31" ht="409.5" x14ac:dyDescent="0.25">
      <c r="H910" s="16"/>
      <c r="I910" s="16"/>
      <c r="J910" s="16"/>
      <c r="K910" s="17" t="s">
        <v>1412</v>
      </c>
      <c r="L910" s="17" t="s">
        <v>1479</v>
      </c>
      <c r="M910" s="17">
        <v>85100000</v>
      </c>
      <c r="N910" s="35" t="s">
        <v>1463</v>
      </c>
      <c r="O910" s="43">
        <v>46007</v>
      </c>
      <c r="P910" t="str">
        <f t="shared" si="209"/>
        <v>enero</v>
      </c>
      <c r="Q910" s="43">
        <v>46737</v>
      </c>
      <c r="R910" s="51">
        <f t="shared" si="183"/>
        <v>24.333333333333332</v>
      </c>
      <c r="S910" s="17" t="s">
        <v>21</v>
      </c>
      <c r="T910" s="17" t="s">
        <v>1478</v>
      </c>
      <c r="U910" s="18">
        <v>0</v>
      </c>
      <c r="V910" s="18">
        <v>0</v>
      </c>
      <c r="W910" s="18" t="s">
        <v>25</v>
      </c>
      <c r="X910" s="15" t="str">
        <f t="shared" si="210"/>
        <v>NO APLICA</v>
      </c>
      <c r="Y910" s="26" t="s">
        <v>1142</v>
      </c>
      <c r="Z910" s="26" t="s">
        <v>17</v>
      </c>
      <c r="AA910" s="26" t="s">
        <v>17</v>
      </c>
      <c r="AB910" s="27" t="s">
        <v>1128</v>
      </c>
      <c r="AC910" s="26" t="s">
        <v>17</v>
      </c>
      <c r="AD910" s="26" t="str">
        <f t="shared" si="197"/>
        <v>Pública clasificada</v>
      </c>
      <c r="AE910" s="26" t="str">
        <f t="shared" ref="AE910" si="213">CONCATENATE(I911,"-","Tipo de información"," ",AD910,"-",N910)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11" spans="8:31" ht="285" x14ac:dyDescent="0.25">
      <c r="H911" s="16"/>
      <c r="I911" s="16"/>
      <c r="J911" s="16"/>
      <c r="K911" s="17" t="s">
        <v>1413</v>
      </c>
      <c r="L911" s="17" t="s">
        <v>1479</v>
      </c>
      <c r="M911" s="17">
        <v>85100000</v>
      </c>
      <c r="N911" s="35" t="s">
        <v>1463</v>
      </c>
      <c r="O911" s="43">
        <v>46022</v>
      </c>
      <c r="P911" t="str">
        <f t="shared" si="209"/>
        <v>enero</v>
      </c>
      <c r="Q911" s="43">
        <v>46752</v>
      </c>
      <c r="R911" s="51">
        <f t="shared" si="183"/>
        <v>24.333333333333332</v>
      </c>
      <c r="S911" s="17" t="s">
        <v>21</v>
      </c>
      <c r="T911" s="17" t="s">
        <v>1478</v>
      </c>
      <c r="U911" s="18">
        <v>0</v>
      </c>
      <c r="V911" s="18">
        <v>0</v>
      </c>
      <c r="W911" s="18" t="s">
        <v>25</v>
      </c>
      <c r="X911" s="15" t="str">
        <f t="shared" si="210"/>
        <v>NO APLICA</v>
      </c>
      <c r="Y911" s="26" t="s">
        <v>1142</v>
      </c>
      <c r="Z911" s="26" t="s">
        <v>17</v>
      </c>
      <c r="AA911" s="26" t="s">
        <v>17</v>
      </c>
      <c r="AB911" s="27" t="s">
        <v>1128</v>
      </c>
      <c r="AC911" s="26" t="s">
        <v>17</v>
      </c>
      <c r="AD911" s="26" t="str">
        <f t="shared" si="197"/>
        <v>Pública clasificada</v>
      </c>
      <c r="AE911" s="26" t="e">
        <f>CONCATENATE(#REF!,"-","Tipo de información"," ",AD911,"-",N911)</f>
        <v>#REF!</v>
      </c>
    </row>
    <row r="912" spans="8:31" ht="409.5" x14ac:dyDescent="0.25">
      <c r="H912" s="16"/>
      <c r="I912" s="16"/>
      <c r="J912" s="16"/>
      <c r="K912" s="17" t="s">
        <v>1414</v>
      </c>
      <c r="L912" s="17" t="s">
        <v>1479</v>
      </c>
      <c r="M912" s="17">
        <v>85100000</v>
      </c>
      <c r="N912" s="35" t="s">
        <v>1463</v>
      </c>
      <c r="O912" s="43">
        <v>45992</v>
      </c>
      <c r="P912" t="str">
        <f t="shared" si="209"/>
        <v>enero</v>
      </c>
      <c r="Q912" s="43">
        <v>46722</v>
      </c>
      <c r="R912" s="51">
        <f t="shared" si="183"/>
        <v>24.333333333333332</v>
      </c>
      <c r="S912" s="17" t="s">
        <v>21</v>
      </c>
      <c r="T912" s="17" t="s">
        <v>1478</v>
      </c>
      <c r="U912" s="18">
        <v>0</v>
      </c>
      <c r="V912" s="18">
        <v>0</v>
      </c>
      <c r="W912" s="18" t="s">
        <v>25</v>
      </c>
      <c r="X912" s="15" t="str">
        <f t="shared" si="210"/>
        <v>NO APLICA</v>
      </c>
      <c r="Y912" s="26" t="s">
        <v>1142</v>
      </c>
      <c r="Z912" s="26" t="s">
        <v>17</v>
      </c>
      <c r="AA912" s="26" t="s">
        <v>17</v>
      </c>
      <c r="AB912" s="27" t="s">
        <v>1128</v>
      </c>
      <c r="AC912" s="26" t="s">
        <v>17</v>
      </c>
      <c r="AD912" s="26" t="str">
        <f t="shared" si="197"/>
        <v>Pública clasificada</v>
      </c>
      <c r="AE912" s="26" t="str">
        <f t="shared" ref="AE912" si="214">CONCATENATE(I913,"-","Tipo de información"," ",AD912,"-",N912)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13" spans="8:31" ht="285" x14ac:dyDescent="0.25">
      <c r="H913" s="16"/>
      <c r="I913" s="16"/>
      <c r="J913" s="16"/>
      <c r="K913" s="17" t="s">
        <v>1415</v>
      </c>
      <c r="L913" s="17" t="s">
        <v>1479</v>
      </c>
      <c r="M913" s="17">
        <v>85100000</v>
      </c>
      <c r="N913" s="35" t="s">
        <v>1463</v>
      </c>
      <c r="O913" s="43">
        <v>45993</v>
      </c>
      <c r="P913" t="str">
        <f t="shared" si="209"/>
        <v>enero</v>
      </c>
      <c r="Q913" s="43">
        <v>46723</v>
      </c>
      <c r="R913" s="51">
        <f t="shared" si="183"/>
        <v>24.333333333333332</v>
      </c>
      <c r="S913" s="17" t="s">
        <v>21</v>
      </c>
      <c r="T913" s="17" t="s">
        <v>1478</v>
      </c>
      <c r="U913" s="18">
        <v>0</v>
      </c>
      <c r="V913" s="18">
        <v>0</v>
      </c>
      <c r="W913" s="18" t="s">
        <v>25</v>
      </c>
      <c r="X913" s="15" t="str">
        <f t="shared" si="210"/>
        <v>NO APLICA</v>
      </c>
      <c r="Y913" s="26" t="s">
        <v>1142</v>
      </c>
      <c r="Z913" s="26" t="s">
        <v>17</v>
      </c>
      <c r="AA913" s="26" t="s">
        <v>17</v>
      </c>
      <c r="AB913" s="27" t="s">
        <v>1128</v>
      </c>
      <c r="AC913" s="26" t="s">
        <v>17</v>
      </c>
      <c r="AD913" s="26" t="str">
        <f t="shared" si="197"/>
        <v>Pública clasificada</v>
      </c>
      <c r="AE913" s="26" t="e">
        <f>CONCATENATE(#REF!,"-","Tipo de información"," ",AD913,"-",N913)</f>
        <v>#REF!</v>
      </c>
    </row>
    <row r="914" spans="8:31" ht="409.5" x14ac:dyDescent="0.25">
      <c r="H914" s="16"/>
      <c r="I914" s="16"/>
      <c r="J914" s="16"/>
      <c r="K914" s="17" t="s">
        <v>1416</v>
      </c>
      <c r="L914" s="17" t="s">
        <v>1479</v>
      </c>
      <c r="M914" s="17">
        <v>85100000</v>
      </c>
      <c r="N914" s="35" t="s">
        <v>1463</v>
      </c>
      <c r="O914" s="43">
        <v>45999</v>
      </c>
      <c r="P914" t="str">
        <f t="shared" si="209"/>
        <v>enero</v>
      </c>
      <c r="Q914" s="43">
        <v>46729</v>
      </c>
      <c r="R914" s="51">
        <f t="shared" si="183"/>
        <v>24.333333333333332</v>
      </c>
      <c r="S914" s="17" t="s">
        <v>21</v>
      </c>
      <c r="T914" s="17" t="s">
        <v>1478</v>
      </c>
      <c r="U914" s="18">
        <v>0</v>
      </c>
      <c r="V914" s="18">
        <v>0</v>
      </c>
      <c r="W914" s="18" t="s">
        <v>25</v>
      </c>
      <c r="X914" s="15" t="str">
        <f t="shared" si="210"/>
        <v>NO APLICA</v>
      </c>
      <c r="Y914" s="26" t="s">
        <v>1142</v>
      </c>
      <c r="Z914" s="26" t="s">
        <v>17</v>
      </c>
      <c r="AA914" s="26" t="s">
        <v>17</v>
      </c>
      <c r="AB914" s="27" t="s">
        <v>1128</v>
      </c>
      <c r="AC914" s="26" t="s">
        <v>17</v>
      </c>
      <c r="AD914" s="26" t="str">
        <f t="shared" si="197"/>
        <v>Pública clasificada</v>
      </c>
      <c r="AE914" s="26" t="str">
        <f t="shared" ref="AE914" si="215">CONCATENATE(I915,"-","Tipo de información"," ",AD914,"-",N914)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15" spans="8:31" ht="285" x14ac:dyDescent="0.25">
      <c r="H915" s="16"/>
      <c r="I915" s="16"/>
      <c r="J915" s="16"/>
      <c r="K915" s="17" t="s">
        <v>1417</v>
      </c>
      <c r="L915" s="17" t="s">
        <v>1479</v>
      </c>
      <c r="M915" s="17">
        <v>85100000</v>
      </c>
      <c r="N915" s="35" t="s">
        <v>1463</v>
      </c>
      <c r="O915" s="43">
        <v>46002</v>
      </c>
      <c r="P915" t="str">
        <f t="shared" si="209"/>
        <v>enero</v>
      </c>
      <c r="Q915" s="43">
        <v>46732</v>
      </c>
      <c r="R915" s="51">
        <f t="shared" si="183"/>
        <v>24.333333333333332</v>
      </c>
      <c r="S915" s="17" t="s">
        <v>21</v>
      </c>
      <c r="T915" s="17" t="s">
        <v>1478</v>
      </c>
      <c r="U915" s="18">
        <v>0</v>
      </c>
      <c r="V915" s="18">
        <v>0</v>
      </c>
      <c r="W915" s="18" t="s">
        <v>25</v>
      </c>
      <c r="X915" s="15" t="str">
        <f t="shared" si="210"/>
        <v>NO APLICA</v>
      </c>
      <c r="Y915" s="26" t="s">
        <v>1142</v>
      </c>
      <c r="Z915" s="26" t="s">
        <v>17</v>
      </c>
      <c r="AA915" s="26" t="s">
        <v>17</v>
      </c>
      <c r="AB915" s="27" t="s">
        <v>1128</v>
      </c>
      <c r="AC915" s="26" t="s">
        <v>17</v>
      </c>
      <c r="AD915" s="26" t="str">
        <f t="shared" si="197"/>
        <v>Pública clasificada</v>
      </c>
      <c r="AE915" s="26" t="e">
        <f>CONCATENATE(#REF!,"-","Tipo de información"," ",AD915,"-",N915)</f>
        <v>#REF!</v>
      </c>
    </row>
    <row r="916" spans="8:31" ht="409.5" x14ac:dyDescent="0.25">
      <c r="H916" s="16"/>
      <c r="I916" s="16"/>
      <c r="J916" s="16"/>
      <c r="K916" s="17" t="s">
        <v>1418</v>
      </c>
      <c r="L916" s="17" t="s">
        <v>1479</v>
      </c>
      <c r="M916" s="17">
        <v>85100000</v>
      </c>
      <c r="N916" s="35" t="s">
        <v>1463</v>
      </c>
      <c r="O916" s="43">
        <v>46002</v>
      </c>
      <c r="P916" t="str">
        <f t="shared" si="209"/>
        <v>enero</v>
      </c>
      <c r="Q916" s="43">
        <v>47098</v>
      </c>
      <c r="R916" s="51">
        <f t="shared" si="183"/>
        <v>36.533333333333331</v>
      </c>
      <c r="S916" s="17" t="s">
        <v>21</v>
      </c>
      <c r="T916" s="17" t="s">
        <v>1478</v>
      </c>
      <c r="U916" s="18">
        <v>0</v>
      </c>
      <c r="V916" s="18">
        <v>0</v>
      </c>
      <c r="W916" s="18" t="s">
        <v>25</v>
      </c>
      <c r="X916" s="15" t="str">
        <f t="shared" si="210"/>
        <v>NO APLICA</v>
      </c>
      <c r="Y916" s="26" t="s">
        <v>1142</v>
      </c>
      <c r="Z916" s="26" t="s">
        <v>17</v>
      </c>
      <c r="AA916" s="26" t="s">
        <v>17</v>
      </c>
      <c r="AB916" s="27" t="s">
        <v>1128</v>
      </c>
      <c r="AC916" s="26" t="s">
        <v>17</v>
      </c>
      <c r="AD916" s="26" t="str">
        <f t="shared" si="197"/>
        <v>Pública clasificada</v>
      </c>
      <c r="AE916" s="26" t="str">
        <f t="shared" ref="AE916" si="216">CONCATENATE(I917,"-","Tipo de información"," ",AD916,"-",N916)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17" spans="8:31" ht="285" x14ac:dyDescent="0.25">
      <c r="H917" s="16"/>
      <c r="I917" s="16"/>
      <c r="J917" s="16"/>
      <c r="K917" s="17" t="s">
        <v>1419</v>
      </c>
      <c r="L917" s="17" t="s">
        <v>1479</v>
      </c>
      <c r="M917" s="17">
        <v>85100000</v>
      </c>
      <c r="N917" s="35" t="s">
        <v>1463</v>
      </c>
      <c r="O917" s="43">
        <v>46003</v>
      </c>
      <c r="P917" t="str">
        <f t="shared" si="209"/>
        <v>enero</v>
      </c>
      <c r="Q917" s="43">
        <v>47099</v>
      </c>
      <c r="R917" s="51">
        <f t="shared" si="183"/>
        <v>36.533333333333331</v>
      </c>
      <c r="S917" s="17" t="s">
        <v>21</v>
      </c>
      <c r="T917" s="17" t="s">
        <v>1478</v>
      </c>
      <c r="U917" s="18">
        <v>0</v>
      </c>
      <c r="V917" s="18">
        <v>0</v>
      </c>
      <c r="W917" s="18" t="s">
        <v>25</v>
      </c>
      <c r="X917" s="15" t="str">
        <f t="shared" si="210"/>
        <v>NO APLICA</v>
      </c>
      <c r="Y917" s="26" t="s">
        <v>1142</v>
      </c>
      <c r="Z917" s="26" t="s">
        <v>17</v>
      </c>
      <c r="AA917" s="26" t="s">
        <v>17</v>
      </c>
      <c r="AB917" s="27" t="s">
        <v>1128</v>
      </c>
      <c r="AC917" s="26" t="s">
        <v>17</v>
      </c>
      <c r="AD917" s="26" t="str">
        <f t="shared" si="197"/>
        <v>Pública clasificada</v>
      </c>
      <c r="AE917" s="26" t="e">
        <f>CONCATENATE(#REF!,"-","Tipo de información"," ",AD917,"-",N917)</f>
        <v>#REF!</v>
      </c>
    </row>
    <row r="918" spans="8:31" ht="409.5" x14ac:dyDescent="0.25">
      <c r="H918" s="16"/>
      <c r="I918" s="16"/>
      <c r="J918" s="16"/>
      <c r="K918" s="17" t="s">
        <v>1420</v>
      </c>
      <c r="L918" s="17" t="s">
        <v>1479</v>
      </c>
      <c r="M918" s="17">
        <v>85100000</v>
      </c>
      <c r="N918" s="35" t="s">
        <v>1463</v>
      </c>
      <c r="O918" s="43">
        <v>46006</v>
      </c>
      <c r="P918" t="str">
        <f t="shared" si="209"/>
        <v>enero</v>
      </c>
      <c r="Q918" s="43">
        <v>46736</v>
      </c>
      <c r="R918" s="51">
        <f t="shared" si="183"/>
        <v>24.333333333333332</v>
      </c>
      <c r="S918" s="17" t="s">
        <v>21</v>
      </c>
      <c r="T918" s="17" t="s">
        <v>1478</v>
      </c>
      <c r="U918" s="18">
        <v>0</v>
      </c>
      <c r="V918" s="18">
        <v>0</v>
      </c>
      <c r="W918" s="18" t="s">
        <v>25</v>
      </c>
      <c r="X918" s="15" t="str">
        <f t="shared" si="210"/>
        <v>NO APLICA</v>
      </c>
      <c r="Y918" s="26" t="s">
        <v>1142</v>
      </c>
      <c r="Z918" s="26" t="s">
        <v>17</v>
      </c>
      <c r="AA918" s="26" t="s">
        <v>17</v>
      </c>
      <c r="AB918" s="27" t="s">
        <v>1128</v>
      </c>
      <c r="AC918" s="26" t="s">
        <v>17</v>
      </c>
      <c r="AD918" s="26" t="str">
        <f t="shared" si="197"/>
        <v>Pública clasificada</v>
      </c>
      <c r="AE918" s="26" t="str">
        <f t="shared" ref="AE918" si="217">CONCATENATE(I919,"-","Tipo de información"," ",AD918,"-",N918)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19" spans="8:31" ht="285" x14ac:dyDescent="0.25">
      <c r="H919" s="16"/>
      <c r="I919" s="16"/>
      <c r="J919" s="16"/>
      <c r="K919" s="17" t="s">
        <v>1421</v>
      </c>
      <c r="L919" s="17" t="s">
        <v>1479</v>
      </c>
      <c r="M919" s="17">
        <v>85100000</v>
      </c>
      <c r="N919" s="35" t="s">
        <v>1463</v>
      </c>
      <c r="O919" s="43">
        <v>46008</v>
      </c>
      <c r="P919" t="str">
        <f t="shared" si="209"/>
        <v>enero</v>
      </c>
      <c r="Q919" s="43">
        <v>46738</v>
      </c>
      <c r="R919" s="51">
        <f t="shared" si="183"/>
        <v>24.333333333333332</v>
      </c>
      <c r="S919" s="17" t="s">
        <v>21</v>
      </c>
      <c r="T919" s="17" t="s">
        <v>1478</v>
      </c>
      <c r="U919" s="18">
        <v>0</v>
      </c>
      <c r="V919" s="18">
        <v>0</v>
      </c>
      <c r="W919" s="18" t="s">
        <v>25</v>
      </c>
      <c r="X919" s="15" t="str">
        <f t="shared" si="210"/>
        <v>NO APLICA</v>
      </c>
      <c r="Y919" s="26" t="s">
        <v>1142</v>
      </c>
      <c r="Z919" s="26" t="s">
        <v>17</v>
      </c>
      <c r="AA919" s="26" t="s">
        <v>17</v>
      </c>
      <c r="AB919" s="27" t="s">
        <v>1128</v>
      </c>
      <c r="AC919" s="26" t="s">
        <v>17</v>
      </c>
      <c r="AD919" s="26" t="str">
        <f t="shared" si="197"/>
        <v>Pública clasificada</v>
      </c>
      <c r="AE919" s="26" t="e">
        <f>CONCATENATE(#REF!,"-","Tipo de información"," ",AD919,"-",N919)</f>
        <v>#REF!</v>
      </c>
    </row>
    <row r="920" spans="8:31" ht="409.5" x14ac:dyDescent="0.25">
      <c r="H920" s="16"/>
      <c r="I920" s="16"/>
      <c r="J920" s="16"/>
      <c r="K920" s="17" t="s">
        <v>1422</v>
      </c>
      <c r="L920" s="17" t="s">
        <v>1479</v>
      </c>
      <c r="M920" s="17">
        <v>85100000</v>
      </c>
      <c r="N920" s="35" t="s">
        <v>1463</v>
      </c>
      <c r="O920" s="43">
        <v>46008</v>
      </c>
      <c r="P920" t="str">
        <f t="shared" si="209"/>
        <v>enero</v>
      </c>
      <c r="Q920" s="43">
        <v>46738</v>
      </c>
      <c r="R920" s="51">
        <f t="shared" si="183"/>
        <v>24.333333333333332</v>
      </c>
      <c r="S920" s="17" t="s">
        <v>21</v>
      </c>
      <c r="T920" s="17" t="s">
        <v>1478</v>
      </c>
      <c r="U920" s="18">
        <v>0</v>
      </c>
      <c r="V920" s="18">
        <v>0</v>
      </c>
      <c r="W920" s="18" t="s">
        <v>25</v>
      </c>
      <c r="X920" s="15" t="str">
        <f t="shared" si="210"/>
        <v>NO APLICA</v>
      </c>
      <c r="Y920" s="26" t="s">
        <v>1142</v>
      </c>
      <c r="Z920" s="26" t="s">
        <v>17</v>
      </c>
      <c r="AA920" s="26" t="s">
        <v>17</v>
      </c>
      <c r="AB920" s="27" t="s">
        <v>1128</v>
      </c>
      <c r="AC920" s="26" t="s">
        <v>17</v>
      </c>
      <c r="AD920" s="26" t="str">
        <f t="shared" si="197"/>
        <v>Pública clasificada</v>
      </c>
      <c r="AE920" s="26" t="str">
        <f t="shared" ref="AE920" si="218">CONCATENATE(I921,"-","Tipo de información"," ",AD920,"-",N920)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21" spans="8:31" ht="285" x14ac:dyDescent="0.25">
      <c r="H921" s="16"/>
      <c r="I921" s="16"/>
      <c r="J921" s="16"/>
      <c r="K921" s="17" t="s">
        <v>1423</v>
      </c>
      <c r="L921" s="17" t="s">
        <v>1479</v>
      </c>
      <c r="M921" s="17">
        <v>85100000</v>
      </c>
      <c r="N921" s="35" t="s">
        <v>1463</v>
      </c>
      <c r="O921" s="43">
        <v>46009</v>
      </c>
      <c r="P921" t="str">
        <f t="shared" si="209"/>
        <v>enero</v>
      </c>
      <c r="Q921" s="43">
        <v>46739</v>
      </c>
      <c r="R921" s="51">
        <f t="shared" si="183"/>
        <v>24.333333333333332</v>
      </c>
      <c r="S921" s="17" t="s">
        <v>21</v>
      </c>
      <c r="T921" s="17" t="s">
        <v>1478</v>
      </c>
      <c r="U921" s="18">
        <v>0</v>
      </c>
      <c r="V921" s="18">
        <v>0</v>
      </c>
      <c r="W921" s="18" t="s">
        <v>25</v>
      </c>
      <c r="X921" s="15" t="str">
        <f t="shared" si="210"/>
        <v>NO APLICA</v>
      </c>
      <c r="Y921" s="26" t="s">
        <v>1142</v>
      </c>
      <c r="Z921" s="26" t="s">
        <v>17</v>
      </c>
      <c r="AA921" s="26" t="s">
        <v>17</v>
      </c>
      <c r="AB921" s="27" t="s">
        <v>1128</v>
      </c>
      <c r="AC921" s="26" t="s">
        <v>17</v>
      </c>
      <c r="AD921" s="26" t="str">
        <f t="shared" si="197"/>
        <v>Pública clasificada</v>
      </c>
      <c r="AE921" s="26" t="e">
        <f>CONCATENATE(#REF!,"-","Tipo de información"," ",AD921,"-",N921)</f>
        <v>#REF!</v>
      </c>
    </row>
    <row r="922" spans="8:31" ht="409.5" x14ac:dyDescent="0.25">
      <c r="H922" s="16"/>
      <c r="I922" s="16"/>
      <c r="J922" s="16"/>
      <c r="K922" s="17" t="s">
        <v>1424</v>
      </c>
      <c r="L922" s="17" t="s">
        <v>1479</v>
      </c>
      <c r="M922" s="17">
        <v>85100000</v>
      </c>
      <c r="N922" s="35" t="s">
        <v>1463</v>
      </c>
      <c r="O922" s="43">
        <v>46009</v>
      </c>
      <c r="P922" t="str">
        <f t="shared" si="209"/>
        <v>enero</v>
      </c>
      <c r="Q922" s="43">
        <v>47105</v>
      </c>
      <c r="R922" s="51">
        <f t="shared" ref="R922:R953" si="219">(Q922-O922)/30</f>
        <v>36.533333333333331</v>
      </c>
      <c r="S922" s="17" t="s">
        <v>21</v>
      </c>
      <c r="T922" s="17" t="s">
        <v>1478</v>
      </c>
      <c r="U922" s="18">
        <v>0</v>
      </c>
      <c r="V922" s="18">
        <v>0</v>
      </c>
      <c r="W922" s="18" t="s">
        <v>25</v>
      </c>
      <c r="X922" s="15" t="str">
        <f t="shared" si="210"/>
        <v>NO APLICA</v>
      </c>
      <c r="Y922" s="26" t="s">
        <v>1142</v>
      </c>
      <c r="Z922" s="26" t="s">
        <v>17</v>
      </c>
      <c r="AA922" s="26" t="s">
        <v>17</v>
      </c>
      <c r="AB922" s="27" t="s">
        <v>1128</v>
      </c>
      <c r="AC922" s="26" t="s">
        <v>17</v>
      </c>
      <c r="AD922" s="26" t="str">
        <f t="shared" si="197"/>
        <v>Pública clasificada</v>
      </c>
      <c r="AE922" s="26" t="str">
        <f t="shared" ref="AE922" si="220">CONCATENATE(I923,"-","Tipo de información"," ",AD922,"-",N922)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23" spans="8:31" ht="285" x14ac:dyDescent="0.25">
      <c r="H923" s="16"/>
      <c r="I923" s="16"/>
      <c r="J923" s="16"/>
      <c r="K923" s="17" t="s">
        <v>1425</v>
      </c>
      <c r="L923" s="17" t="s">
        <v>1479</v>
      </c>
      <c r="M923" s="17">
        <v>85100000</v>
      </c>
      <c r="N923" s="35" t="s">
        <v>1463</v>
      </c>
      <c r="O923" s="43">
        <v>46016</v>
      </c>
      <c r="P923" t="str">
        <f t="shared" si="209"/>
        <v>enero</v>
      </c>
      <c r="Q923" s="43">
        <v>47112</v>
      </c>
      <c r="R923" s="51">
        <f t="shared" si="219"/>
        <v>36.533333333333331</v>
      </c>
      <c r="S923" s="17" t="s">
        <v>21</v>
      </c>
      <c r="T923" s="17" t="s">
        <v>1478</v>
      </c>
      <c r="U923" s="18">
        <v>0</v>
      </c>
      <c r="V923" s="18">
        <v>0</v>
      </c>
      <c r="W923" s="18" t="s">
        <v>25</v>
      </c>
      <c r="X923" s="15" t="str">
        <f t="shared" si="210"/>
        <v>NO APLICA</v>
      </c>
      <c r="Y923" s="26" t="s">
        <v>1142</v>
      </c>
      <c r="Z923" s="26" t="s">
        <v>17</v>
      </c>
      <c r="AA923" s="26" t="s">
        <v>17</v>
      </c>
      <c r="AB923" s="27" t="s">
        <v>1128</v>
      </c>
      <c r="AC923" s="26" t="s">
        <v>17</v>
      </c>
      <c r="AD923" s="26" t="str">
        <f t="shared" si="197"/>
        <v>Pública clasificada</v>
      </c>
      <c r="AE923" s="26" t="e">
        <f>CONCATENATE(#REF!,"-","Tipo de información"," ",AD923,"-",N923)</f>
        <v>#REF!</v>
      </c>
    </row>
    <row r="924" spans="8:31" ht="409.5" x14ac:dyDescent="0.25">
      <c r="H924" s="16"/>
      <c r="I924" s="16"/>
      <c r="J924" s="16"/>
      <c r="K924" s="17" t="s">
        <v>1426</v>
      </c>
      <c r="L924" s="17" t="s">
        <v>1479</v>
      </c>
      <c r="M924" s="17">
        <v>85100000</v>
      </c>
      <c r="N924" s="35" t="s">
        <v>1463</v>
      </c>
      <c r="O924" s="43">
        <v>46016</v>
      </c>
      <c r="P924" t="str">
        <f t="shared" si="209"/>
        <v>enero</v>
      </c>
      <c r="Q924" s="43">
        <v>46746</v>
      </c>
      <c r="R924" s="51">
        <f t="shared" si="219"/>
        <v>24.333333333333332</v>
      </c>
      <c r="S924" s="17" t="s">
        <v>21</v>
      </c>
      <c r="T924" s="17" t="s">
        <v>1478</v>
      </c>
      <c r="U924" s="18">
        <v>0</v>
      </c>
      <c r="V924" s="18">
        <v>0</v>
      </c>
      <c r="W924" s="18" t="s">
        <v>25</v>
      </c>
      <c r="X924" s="15" t="str">
        <f t="shared" si="210"/>
        <v>NO APLICA</v>
      </c>
      <c r="Y924" s="26" t="s">
        <v>1142</v>
      </c>
      <c r="Z924" s="26" t="s">
        <v>17</v>
      </c>
      <c r="AA924" s="26" t="s">
        <v>17</v>
      </c>
      <c r="AB924" s="27" t="s">
        <v>1128</v>
      </c>
      <c r="AC924" s="26" t="s">
        <v>17</v>
      </c>
      <c r="AD924" s="26" t="str">
        <f t="shared" si="197"/>
        <v>Pública clasificada</v>
      </c>
      <c r="AE924" s="26" t="str">
        <f t="shared" ref="AE924" si="221">CONCATENATE(I925,"-","Tipo de información"," ",AD924,"-",N924)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25" spans="8:31" ht="285" x14ac:dyDescent="0.25">
      <c r="H925" s="16"/>
      <c r="I925" s="16"/>
      <c r="J925" s="16"/>
      <c r="K925" s="17" t="s">
        <v>1427</v>
      </c>
      <c r="L925" s="17" t="s">
        <v>1479</v>
      </c>
      <c r="M925" s="17">
        <v>85100000</v>
      </c>
      <c r="N925" s="35" t="s">
        <v>1463</v>
      </c>
      <c r="O925" s="43">
        <v>46019</v>
      </c>
      <c r="P925" t="str">
        <f t="shared" si="209"/>
        <v>enero</v>
      </c>
      <c r="Q925" s="43">
        <v>46749</v>
      </c>
      <c r="R925" s="51">
        <f t="shared" si="219"/>
        <v>24.333333333333332</v>
      </c>
      <c r="S925" s="17" t="s">
        <v>21</v>
      </c>
      <c r="T925" s="17" t="s">
        <v>1478</v>
      </c>
      <c r="U925" s="18">
        <v>0</v>
      </c>
      <c r="V925" s="18">
        <v>0</v>
      </c>
      <c r="W925" s="18" t="s">
        <v>25</v>
      </c>
      <c r="X925" s="15" t="str">
        <f t="shared" si="210"/>
        <v>NO APLICA</v>
      </c>
      <c r="Y925" s="26" t="s">
        <v>1142</v>
      </c>
      <c r="Z925" s="26" t="s">
        <v>17</v>
      </c>
      <c r="AA925" s="26" t="s">
        <v>17</v>
      </c>
      <c r="AB925" s="27" t="s">
        <v>1128</v>
      </c>
      <c r="AC925" s="26" t="s">
        <v>17</v>
      </c>
      <c r="AD925" s="26" t="str">
        <f t="shared" si="197"/>
        <v>Pública clasificada</v>
      </c>
      <c r="AE925" s="26" t="e">
        <f>CONCATENATE(#REF!,"-","Tipo de información"," ",AD925,"-",N925)</f>
        <v>#REF!</v>
      </c>
    </row>
    <row r="926" spans="8:31" ht="409.5" x14ac:dyDescent="0.25">
      <c r="H926" s="16"/>
      <c r="I926" s="16"/>
      <c r="J926" s="16"/>
      <c r="K926" s="17" t="s">
        <v>1428</v>
      </c>
      <c r="L926" s="17" t="s">
        <v>1479</v>
      </c>
      <c r="M926" s="17">
        <v>85100000</v>
      </c>
      <c r="N926" s="35" t="s">
        <v>1463</v>
      </c>
      <c r="O926" s="43">
        <v>46020</v>
      </c>
      <c r="P926" t="str">
        <f t="shared" si="209"/>
        <v>enero</v>
      </c>
      <c r="Q926" s="43">
        <v>46750</v>
      </c>
      <c r="R926" s="51">
        <f t="shared" si="219"/>
        <v>24.333333333333332</v>
      </c>
      <c r="S926" s="17" t="s">
        <v>21</v>
      </c>
      <c r="T926" s="17" t="s">
        <v>1478</v>
      </c>
      <c r="U926" s="18">
        <v>0</v>
      </c>
      <c r="V926" s="18">
        <v>0</v>
      </c>
      <c r="W926" s="18" t="s">
        <v>25</v>
      </c>
      <c r="X926" s="15" t="str">
        <f t="shared" si="210"/>
        <v>NO APLICA</v>
      </c>
      <c r="Y926" s="26" t="s">
        <v>1142</v>
      </c>
      <c r="Z926" s="26" t="s">
        <v>17</v>
      </c>
      <c r="AA926" s="26" t="s">
        <v>17</v>
      </c>
      <c r="AB926" s="27" t="s">
        <v>1128</v>
      </c>
      <c r="AC926" s="26" t="s">
        <v>17</v>
      </c>
      <c r="AD926" s="26" t="str">
        <f t="shared" si="197"/>
        <v>Pública clasificada</v>
      </c>
      <c r="AE926" s="26" t="str">
        <f t="shared" ref="AE926" si="222">CONCATENATE(I927,"-","Tipo de información"," ",AD926,"-",N926)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27" spans="8:31" ht="285" x14ac:dyDescent="0.25">
      <c r="H927" s="16"/>
      <c r="I927" s="16"/>
      <c r="J927" s="16"/>
      <c r="K927" s="17" t="s">
        <v>1429</v>
      </c>
      <c r="L927" s="17" t="s">
        <v>1479</v>
      </c>
      <c r="M927" s="17">
        <v>85100000</v>
      </c>
      <c r="N927" s="35" t="s">
        <v>1463</v>
      </c>
      <c r="O927" s="43">
        <v>46021</v>
      </c>
      <c r="P927" t="str">
        <f t="shared" si="209"/>
        <v>enero</v>
      </c>
      <c r="Q927" s="43">
        <v>46751</v>
      </c>
      <c r="R927" s="51">
        <f t="shared" si="219"/>
        <v>24.333333333333332</v>
      </c>
      <c r="S927" s="17" t="s">
        <v>21</v>
      </c>
      <c r="T927" s="17" t="s">
        <v>1478</v>
      </c>
      <c r="U927" s="18">
        <v>0</v>
      </c>
      <c r="V927" s="18">
        <v>0</v>
      </c>
      <c r="W927" s="18" t="s">
        <v>25</v>
      </c>
      <c r="X927" s="15" t="str">
        <f t="shared" si="210"/>
        <v>NO APLICA</v>
      </c>
      <c r="Y927" s="26" t="s">
        <v>1142</v>
      </c>
      <c r="Z927" s="26" t="s">
        <v>17</v>
      </c>
      <c r="AA927" s="26" t="s">
        <v>17</v>
      </c>
      <c r="AB927" s="27" t="s">
        <v>1128</v>
      </c>
      <c r="AC927" s="26" t="s">
        <v>17</v>
      </c>
      <c r="AD927" s="26" t="str">
        <f t="shared" si="197"/>
        <v>Pública clasificada</v>
      </c>
      <c r="AE927" s="26" t="e">
        <f>CONCATENATE(#REF!,"-","Tipo de información"," ",AD927,"-",N927)</f>
        <v>#REF!</v>
      </c>
    </row>
    <row r="928" spans="8:31" ht="409.5" x14ac:dyDescent="0.25">
      <c r="H928" s="16"/>
      <c r="I928" s="16"/>
      <c r="J928" s="16"/>
      <c r="K928" s="17" t="s">
        <v>1430</v>
      </c>
      <c r="L928" s="17" t="s">
        <v>1479</v>
      </c>
      <c r="M928" s="17">
        <v>85100000</v>
      </c>
      <c r="N928" s="35" t="s">
        <v>1463</v>
      </c>
      <c r="O928" s="43">
        <v>46022</v>
      </c>
      <c r="P928" t="str">
        <f t="shared" si="209"/>
        <v>enero</v>
      </c>
      <c r="Q928" s="43">
        <v>46752</v>
      </c>
      <c r="R928" s="51">
        <f t="shared" si="219"/>
        <v>24.333333333333332</v>
      </c>
      <c r="S928" s="17" t="s">
        <v>21</v>
      </c>
      <c r="T928" s="17" t="s">
        <v>1478</v>
      </c>
      <c r="U928" s="18">
        <v>0</v>
      </c>
      <c r="V928" s="18">
        <v>0</v>
      </c>
      <c r="W928" s="18" t="s">
        <v>25</v>
      </c>
      <c r="X928" s="15" t="str">
        <f t="shared" si="210"/>
        <v>NO APLICA</v>
      </c>
      <c r="Y928" s="26" t="s">
        <v>1142</v>
      </c>
      <c r="Z928" s="26" t="s">
        <v>17</v>
      </c>
      <c r="AA928" s="26" t="s">
        <v>17</v>
      </c>
      <c r="AB928" s="27" t="s">
        <v>1128</v>
      </c>
      <c r="AC928" s="26" t="s">
        <v>17</v>
      </c>
      <c r="AD928" s="26" t="str">
        <f t="shared" si="197"/>
        <v>Pública clasificada</v>
      </c>
      <c r="AE928" s="26" t="str">
        <f t="shared" ref="AE928" si="223">CONCATENATE(I929,"-","Tipo de información"," ",AD928,"-",N928)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29" spans="8:31" ht="105" x14ac:dyDescent="0.25">
      <c r="H929" s="16"/>
      <c r="I929" s="16"/>
      <c r="J929" s="16"/>
      <c r="K929" s="17" t="s">
        <v>1431</v>
      </c>
      <c r="L929" s="17" t="s">
        <v>1479</v>
      </c>
      <c r="M929" s="17">
        <v>85100000</v>
      </c>
      <c r="N929" s="35" t="s">
        <v>1476</v>
      </c>
      <c r="O929" s="43">
        <v>46022</v>
      </c>
      <c r="P929" t="str">
        <f t="shared" si="209"/>
        <v>enero</v>
      </c>
      <c r="Q929" s="43">
        <v>46752</v>
      </c>
      <c r="R929" s="51">
        <f t="shared" si="219"/>
        <v>24.333333333333332</v>
      </c>
      <c r="S929" s="17" t="s">
        <v>21</v>
      </c>
      <c r="T929" s="17" t="s">
        <v>1478</v>
      </c>
      <c r="U929" s="18">
        <v>0</v>
      </c>
      <c r="V929" s="18">
        <v>0</v>
      </c>
      <c r="W929" s="18" t="s">
        <v>25</v>
      </c>
      <c r="X929" s="15" t="str">
        <f t="shared" si="210"/>
        <v>NO APLICA</v>
      </c>
      <c r="Y929" s="26" t="s">
        <v>1142</v>
      </c>
      <c r="Z929" s="26" t="s">
        <v>17</v>
      </c>
      <c r="AA929" s="26" t="s">
        <v>17</v>
      </c>
      <c r="AB929" s="27" t="s">
        <v>1128</v>
      </c>
      <c r="AC929" s="26" t="s">
        <v>17</v>
      </c>
      <c r="AD929" s="26" t="str">
        <f t="shared" si="197"/>
        <v>Pública clasificada</v>
      </c>
      <c r="AE929" s="26" t="e">
        <f>CONCATENATE(#REF!,"-","Tipo de información"," ",AD929,"-",N929)</f>
        <v>#REF!</v>
      </c>
    </row>
    <row r="930" spans="8:31" ht="409.5" x14ac:dyDescent="0.25">
      <c r="H930" s="16"/>
      <c r="I930" s="16"/>
      <c r="J930" s="16"/>
      <c r="K930" s="17" t="s">
        <v>1432</v>
      </c>
      <c r="L930" s="17" t="s">
        <v>1479</v>
      </c>
      <c r="M930" s="17">
        <v>85100000</v>
      </c>
      <c r="N930" s="35" t="s">
        <v>1476</v>
      </c>
      <c r="O930" s="43">
        <v>46015</v>
      </c>
      <c r="P930" t="str">
        <f t="shared" si="209"/>
        <v>enero</v>
      </c>
      <c r="Q930" s="43">
        <v>46745</v>
      </c>
      <c r="R930" s="51">
        <f t="shared" si="219"/>
        <v>24.333333333333332</v>
      </c>
      <c r="S930" s="17" t="s">
        <v>21</v>
      </c>
      <c r="T930" s="17" t="s">
        <v>1478</v>
      </c>
      <c r="U930" s="18">
        <v>0</v>
      </c>
      <c r="V930" s="18">
        <v>0</v>
      </c>
      <c r="W930" s="18" t="s">
        <v>25</v>
      </c>
      <c r="X930" s="15" t="str">
        <f t="shared" si="210"/>
        <v>NO APLICA</v>
      </c>
      <c r="Y930" s="26" t="s">
        <v>1142</v>
      </c>
      <c r="Z930" s="26" t="s">
        <v>17</v>
      </c>
      <c r="AA930" s="26" t="s">
        <v>17</v>
      </c>
      <c r="AB930" s="27" t="s">
        <v>1128</v>
      </c>
      <c r="AC930" s="26" t="s">
        <v>17</v>
      </c>
      <c r="AD930" s="26" t="str">
        <f t="shared" si="197"/>
        <v>Pública clasificada</v>
      </c>
      <c r="AE930" s="26" t="str">
        <f t="shared" ref="AE930" si="224">CONCATENATE(I931,"-","Tipo de información"," ",AD930,"-",N930)</f>
        <v>-Tipo de información Pública clasificada-PRESTACIÓN DE SERVICIOS DE SALUD: Prestar el servicio de suministro y distribución de ortésis, prótesis, línea blanda, movilidad y ayudas técnicas a los a los asegurados en los diferentes ramos de POSITIVA COMPAÑIA DE SEGUROS S.A.</v>
      </c>
    </row>
    <row r="931" spans="8:31" ht="285" x14ac:dyDescent="0.25">
      <c r="H931" s="16"/>
      <c r="I931" s="16"/>
      <c r="J931" s="16"/>
      <c r="K931" s="17" t="s">
        <v>1433</v>
      </c>
      <c r="L931" s="17" t="s">
        <v>1479</v>
      </c>
      <c r="M931" s="17">
        <v>85100000</v>
      </c>
      <c r="N931" s="35" t="s">
        <v>1463</v>
      </c>
      <c r="O931" s="43">
        <v>46021</v>
      </c>
      <c r="P931" t="str">
        <f t="shared" si="209"/>
        <v>enero</v>
      </c>
      <c r="Q931" s="43">
        <v>46751</v>
      </c>
      <c r="R931" s="51">
        <f t="shared" si="219"/>
        <v>24.333333333333332</v>
      </c>
      <c r="S931" s="17" t="s">
        <v>21</v>
      </c>
      <c r="T931" s="17" t="s">
        <v>1478</v>
      </c>
      <c r="U931" s="18">
        <v>0</v>
      </c>
      <c r="V931" s="18">
        <v>0</v>
      </c>
      <c r="W931" s="18" t="s">
        <v>25</v>
      </c>
      <c r="X931" s="15" t="str">
        <f t="shared" si="210"/>
        <v>NO APLICA</v>
      </c>
      <c r="Y931" s="26" t="s">
        <v>1142</v>
      </c>
      <c r="Z931" s="26" t="s">
        <v>17</v>
      </c>
      <c r="AA931" s="26" t="s">
        <v>17</v>
      </c>
      <c r="AB931" s="27" t="s">
        <v>1128</v>
      </c>
      <c r="AC931" s="26" t="s">
        <v>17</v>
      </c>
      <c r="AD931" s="26" t="str">
        <f t="shared" si="197"/>
        <v>Pública clasificada</v>
      </c>
      <c r="AE931" s="26" t="e">
        <f>CONCATENATE(#REF!,"-","Tipo de información"," ",AD931,"-",N931)</f>
        <v>#REF!</v>
      </c>
    </row>
    <row r="932" spans="8:31" ht="409.5" x14ac:dyDescent="0.25">
      <c r="H932" s="16"/>
      <c r="I932" s="16"/>
      <c r="J932" s="16"/>
      <c r="K932" s="17" t="s">
        <v>1434</v>
      </c>
      <c r="L932" s="17" t="s">
        <v>1479</v>
      </c>
      <c r="M932" s="17">
        <v>85100000</v>
      </c>
      <c r="N932" s="35" t="s">
        <v>1463</v>
      </c>
      <c r="O932" s="43">
        <v>46021</v>
      </c>
      <c r="P932" t="str">
        <f t="shared" si="209"/>
        <v>enero</v>
      </c>
      <c r="Q932" s="43">
        <v>46751</v>
      </c>
      <c r="R932" s="51">
        <f t="shared" si="219"/>
        <v>24.333333333333332</v>
      </c>
      <c r="S932" s="17" t="s">
        <v>21</v>
      </c>
      <c r="T932" s="17" t="s">
        <v>1478</v>
      </c>
      <c r="U932" s="18">
        <v>0</v>
      </c>
      <c r="V932" s="18">
        <v>0</v>
      </c>
      <c r="W932" s="18" t="s">
        <v>25</v>
      </c>
      <c r="X932" s="15" t="str">
        <f t="shared" si="210"/>
        <v>NO APLICA</v>
      </c>
      <c r="Y932" s="26" t="s">
        <v>1142</v>
      </c>
      <c r="Z932" s="26" t="s">
        <v>17</v>
      </c>
      <c r="AA932" s="26" t="s">
        <v>17</v>
      </c>
      <c r="AB932" s="27" t="s">
        <v>1128</v>
      </c>
      <c r="AC932" s="26" t="s">
        <v>17</v>
      </c>
      <c r="AD932" s="26" t="str">
        <f t="shared" si="197"/>
        <v>Pública clasificada</v>
      </c>
      <c r="AE932" s="26" t="str">
        <f t="shared" ref="AE932" si="225">CONCATENATE(I933,"-","Tipo de información"," ",AD932,"-",N932)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33" spans="8:31" ht="285" x14ac:dyDescent="0.25">
      <c r="H933" s="16"/>
      <c r="I933" s="16"/>
      <c r="J933" s="16"/>
      <c r="K933" s="17" t="s">
        <v>1435</v>
      </c>
      <c r="L933" s="17" t="s">
        <v>1479</v>
      </c>
      <c r="M933" s="17">
        <v>85100000</v>
      </c>
      <c r="N933" s="35" t="s">
        <v>1463</v>
      </c>
      <c r="O933" s="43">
        <v>46021</v>
      </c>
      <c r="P933" t="str">
        <f t="shared" si="209"/>
        <v>enero</v>
      </c>
      <c r="Q933" s="43">
        <v>46751</v>
      </c>
      <c r="R933" s="51">
        <f t="shared" si="219"/>
        <v>24.333333333333332</v>
      </c>
      <c r="S933" s="17" t="s">
        <v>21</v>
      </c>
      <c r="T933" s="17" t="s">
        <v>1478</v>
      </c>
      <c r="U933" s="18">
        <v>0</v>
      </c>
      <c r="V933" s="18">
        <v>0</v>
      </c>
      <c r="W933" s="18" t="s">
        <v>25</v>
      </c>
      <c r="X933" s="15" t="str">
        <f t="shared" si="210"/>
        <v>NO APLICA</v>
      </c>
      <c r="Y933" s="26" t="s">
        <v>1142</v>
      </c>
      <c r="Z933" s="26" t="s">
        <v>17</v>
      </c>
      <c r="AA933" s="26" t="s">
        <v>17</v>
      </c>
      <c r="AB933" s="27" t="s">
        <v>1128</v>
      </c>
      <c r="AC933" s="26" t="s">
        <v>17</v>
      </c>
      <c r="AD933" s="26" t="str">
        <f t="shared" si="197"/>
        <v>Pública clasificada</v>
      </c>
      <c r="AE933" s="26" t="e">
        <f>CONCATENATE(#REF!,"-","Tipo de información"," ",AD933,"-",N933)</f>
        <v>#REF!</v>
      </c>
    </row>
    <row r="934" spans="8:31" ht="409.5" x14ac:dyDescent="0.25">
      <c r="H934" s="16"/>
      <c r="I934" s="16"/>
      <c r="J934" s="16"/>
      <c r="K934" s="17" t="s">
        <v>1436</v>
      </c>
      <c r="L934" s="17" t="s">
        <v>1479</v>
      </c>
      <c r="M934" s="17">
        <v>85100000</v>
      </c>
      <c r="N934" s="35" t="s">
        <v>1463</v>
      </c>
      <c r="O934" s="43">
        <v>46021</v>
      </c>
      <c r="P934" t="str">
        <f t="shared" si="209"/>
        <v>enero</v>
      </c>
      <c r="Q934" s="43">
        <v>46751</v>
      </c>
      <c r="R934" s="51">
        <f t="shared" si="219"/>
        <v>24.333333333333332</v>
      </c>
      <c r="S934" s="17" t="s">
        <v>21</v>
      </c>
      <c r="T934" s="17" t="s">
        <v>1478</v>
      </c>
      <c r="U934" s="18">
        <v>0</v>
      </c>
      <c r="V934" s="18">
        <v>0</v>
      </c>
      <c r="W934" s="18" t="s">
        <v>25</v>
      </c>
      <c r="X934" s="15" t="str">
        <f t="shared" si="210"/>
        <v>NO APLICA</v>
      </c>
      <c r="Y934" s="26" t="s">
        <v>1142</v>
      </c>
      <c r="Z934" s="26" t="s">
        <v>17</v>
      </c>
      <c r="AA934" s="26" t="s">
        <v>17</v>
      </c>
      <c r="AB934" s="27" t="s">
        <v>1128</v>
      </c>
      <c r="AC934" s="26" t="s">
        <v>17</v>
      </c>
      <c r="AD934" s="26" t="str">
        <f t="shared" si="197"/>
        <v>Pública clasificada</v>
      </c>
      <c r="AE934" s="26" t="str">
        <f t="shared" ref="AE934" si="226">CONCATENATE(I935,"-","Tipo de información"," ",AD934,"-",N934)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35" spans="8:31" ht="285" x14ac:dyDescent="0.25">
      <c r="H935" s="16"/>
      <c r="I935" s="16"/>
      <c r="J935" s="16"/>
      <c r="K935" s="17" t="s">
        <v>1437</v>
      </c>
      <c r="L935" s="17" t="s">
        <v>1479</v>
      </c>
      <c r="M935" s="17">
        <v>85100000</v>
      </c>
      <c r="N935" s="35" t="s">
        <v>1463</v>
      </c>
      <c r="O935" s="43">
        <v>46021</v>
      </c>
      <c r="P935" t="str">
        <f t="shared" si="209"/>
        <v>enero</v>
      </c>
      <c r="Q935" s="43">
        <v>46751</v>
      </c>
      <c r="R935" s="51">
        <f t="shared" si="219"/>
        <v>24.333333333333332</v>
      </c>
      <c r="S935" s="17" t="s">
        <v>21</v>
      </c>
      <c r="T935" s="17" t="s">
        <v>1478</v>
      </c>
      <c r="U935" s="18">
        <v>0</v>
      </c>
      <c r="V935" s="18">
        <v>0</v>
      </c>
      <c r="W935" s="18" t="s">
        <v>25</v>
      </c>
      <c r="X935" s="15" t="str">
        <f t="shared" si="210"/>
        <v>NO APLICA</v>
      </c>
      <c r="Y935" s="26" t="s">
        <v>1142</v>
      </c>
      <c r="Z935" s="26" t="s">
        <v>17</v>
      </c>
      <c r="AA935" s="26" t="s">
        <v>17</v>
      </c>
      <c r="AB935" s="27" t="s">
        <v>1128</v>
      </c>
      <c r="AC935" s="26" t="s">
        <v>17</v>
      </c>
      <c r="AD935" s="26" t="str">
        <f t="shared" si="197"/>
        <v>Pública clasificada</v>
      </c>
      <c r="AE935" s="26" t="e">
        <f>CONCATENATE(#REF!,"-","Tipo de información"," ",AD935,"-",N935)</f>
        <v>#REF!</v>
      </c>
    </row>
    <row r="936" spans="8:31" ht="409.5" x14ac:dyDescent="0.25">
      <c r="H936" s="16"/>
      <c r="I936" s="16"/>
      <c r="J936" s="16"/>
      <c r="K936" s="17" t="s">
        <v>1438</v>
      </c>
      <c r="L936" s="17" t="s">
        <v>1479</v>
      </c>
      <c r="M936" s="17">
        <v>85100000</v>
      </c>
      <c r="N936" s="35" t="s">
        <v>1463</v>
      </c>
      <c r="O936" s="43">
        <v>46021</v>
      </c>
      <c r="P936" t="str">
        <f t="shared" si="209"/>
        <v>enero</v>
      </c>
      <c r="Q936" s="43">
        <v>46751</v>
      </c>
      <c r="R936" s="51">
        <f t="shared" si="219"/>
        <v>24.333333333333332</v>
      </c>
      <c r="S936" s="17" t="s">
        <v>21</v>
      </c>
      <c r="T936" s="17" t="s">
        <v>1478</v>
      </c>
      <c r="U936" s="18">
        <v>0</v>
      </c>
      <c r="V936" s="18">
        <v>0</v>
      </c>
      <c r="W936" s="18" t="s">
        <v>25</v>
      </c>
      <c r="X936" s="15" t="str">
        <f t="shared" si="210"/>
        <v>NO APLICA</v>
      </c>
      <c r="Y936" s="26" t="s">
        <v>1142</v>
      </c>
      <c r="Z936" s="26" t="s">
        <v>17</v>
      </c>
      <c r="AA936" s="26" t="s">
        <v>17</v>
      </c>
      <c r="AB936" s="27" t="s">
        <v>1128</v>
      </c>
      <c r="AC936" s="26" t="s">
        <v>17</v>
      </c>
      <c r="AD936" s="26" t="str">
        <f t="shared" si="197"/>
        <v>Pública clasificada</v>
      </c>
      <c r="AE936" s="26" t="str">
        <f t="shared" ref="AE936" si="227">CONCATENATE(I937,"-","Tipo de información"," ",AD936,"-",N936)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37" spans="8:31" ht="285" x14ac:dyDescent="0.25">
      <c r="H937" s="16"/>
      <c r="I937" s="16"/>
      <c r="J937" s="16"/>
      <c r="K937" s="17" t="s">
        <v>1439</v>
      </c>
      <c r="L937" s="17" t="s">
        <v>1479</v>
      </c>
      <c r="M937" s="17">
        <v>85100000</v>
      </c>
      <c r="N937" s="35" t="s">
        <v>1463</v>
      </c>
      <c r="O937" s="43">
        <v>46021</v>
      </c>
      <c r="P937" t="str">
        <f t="shared" si="209"/>
        <v>enero</v>
      </c>
      <c r="Q937" s="43">
        <v>46751</v>
      </c>
      <c r="R937" s="51">
        <f t="shared" si="219"/>
        <v>24.333333333333332</v>
      </c>
      <c r="S937" s="17" t="s">
        <v>21</v>
      </c>
      <c r="T937" s="17" t="s">
        <v>1478</v>
      </c>
      <c r="U937" s="18">
        <v>0</v>
      </c>
      <c r="V937" s="18">
        <v>0</v>
      </c>
      <c r="W937" s="18" t="s">
        <v>25</v>
      </c>
      <c r="X937" s="15" t="str">
        <f t="shared" si="210"/>
        <v>NO APLICA</v>
      </c>
      <c r="Y937" s="26" t="s">
        <v>1142</v>
      </c>
      <c r="Z937" s="26" t="s">
        <v>17</v>
      </c>
      <c r="AA937" s="26" t="s">
        <v>17</v>
      </c>
      <c r="AB937" s="27" t="s">
        <v>1128</v>
      </c>
      <c r="AC937" s="26" t="s">
        <v>17</v>
      </c>
      <c r="AD937" s="26" t="str">
        <f t="shared" si="197"/>
        <v>Pública clasificada</v>
      </c>
      <c r="AE937" s="26" t="e">
        <f>CONCATENATE(#REF!,"-","Tipo de información"," ",AD937,"-",N937)</f>
        <v>#REF!</v>
      </c>
    </row>
    <row r="938" spans="8:31" ht="409.5" x14ac:dyDescent="0.25">
      <c r="H938" s="16"/>
      <c r="I938" s="16"/>
      <c r="J938" s="16"/>
      <c r="K938" s="17" t="s">
        <v>1440</v>
      </c>
      <c r="L938" s="17" t="s">
        <v>1479</v>
      </c>
      <c r="M938" s="17">
        <v>85100000</v>
      </c>
      <c r="N938" s="35" t="s">
        <v>1463</v>
      </c>
      <c r="O938" s="43">
        <v>46021</v>
      </c>
      <c r="P938" t="str">
        <f t="shared" si="209"/>
        <v>enero</v>
      </c>
      <c r="Q938" s="43">
        <v>46751</v>
      </c>
      <c r="R938" s="51">
        <f t="shared" si="219"/>
        <v>24.333333333333332</v>
      </c>
      <c r="S938" s="17" t="s">
        <v>21</v>
      </c>
      <c r="T938" s="17" t="s">
        <v>1478</v>
      </c>
      <c r="U938" s="18">
        <v>0</v>
      </c>
      <c r="V938" s="18">
        <v>0</v>
      </c>
      <c r="W938" s="18" t="s">
        <v>25</v>
      </c>
      <c r="X938" s="15" t="str">
        <f t="shared" si="210"/>
        <v>NO APLICA</v>
      </c>
      <c r="Y938" s="26" t="s">
        <v>1142</v>
      </c>
      <c r="Z938" s="26" t="s">
        <v>17</v>
      </c>
      <c r="AA938" s="26" t="s">
        <v>17</v>
      </c>
      <c r="AB938" s="27" t="s">
        <v>1128</v>
      </c>
      <c r="AC938" s="26" t="s">
        <v>17</v>
      </c>
      <c r="AD938" s="26" t="str">
        <f t="shared" si="197"/>
        <v>Pública clasificada</v>
      </c>
      <c r="AE938" s="26" t="str">
        <f t="shared" ref="AE938" si="228">CONCATENATE(I939,"-","Tipo de información"," ",AD938,"-",N938)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39" spans="8:31" ht="285" x14ac:dyDescent="0.25">
      <c r="H939" s="16"/>
      <c r="I939" s="16"/>
      <c r="J939" s="16"/>
      <c r="K939" s="17" t="s">
        <v>1441</v>
      </c>
      <c r="L939" s="17" t="s">
        <v>1479</v>
      </c>
      <c r="M939" s="17">
        <v>85100000</v>
      </c>
      <c r="N939" s="35" t="s">
        <v>1463</v>
      </c>
      <c r="O939" s="43">
        <v>46021</v>
      </c>
      <c r="P939" t="str">
        <f t="shared" si="209"/>
        <v>enero</v>
      </c>
      <c r="Q939" s="43">
        <v>46751</v>
      </c>
      <c r="R939" s="51">
        <f t="shared" si="219"/>
        <v>24.333333333333332</v>
      </c>
      <c r="S939" s="17" t="s">
        <v>21</v>
      </c>
      <c r="T939" s="17" t="s">
        <v>1478</v>
      </c>
      <c r="U939" s="18">
        <v>0</v>
      </c>
      <c r="V939" s="18">
        <v>0</v>
      </c>
      <c r="W939" s="18" t="s">
        <v>25</v>
      </c>
      <c r="X939" s="15" t="str">
        <f t="shared" si="210"/>
        <v>NO APLICA</v>
      </c>
      <c r="Y939" s="26" t="s">
        <v>1142</v>
      </c>
      <c r="Z939" s="26" t="s">
        <v>17</v>
      </c>
      <c r="AA939" s="26" t="s">
        <v>17</v>
      </c>
      <c r="AB939" s="27" t="s">
        <v>1128</v>
      </c>
      <c r="AC939" s="26" t="s">
        <v>17</v>
      </c>
      <c r="AD939" s="26" t="str">
        <f t="shared" si="197"/>
        <v>Pública clasificada</v>
      </c>
      <c r="AE939" s="26" t="e">
        <f>CONCATENATE(#REF!,"-","Tipo de información"," ",AD939,"-",N939)</f>
        <v>#REF!</v>
      </c>
    </row>
    <row r="940" spans="8:31" ht="409.5" x14ac:dyDescent="0.25">
      <c r="H940" s="16"/>
      <c r="I940" s="16"/>
      <c r="J940" s="16"/>
      <c r="K940" s="17" t="s">
        <v>1442</v>
      </c>
      <c r="L940" s="17" t="s">
        <v>1479</v>
      </c>
      <c r="M940" s="17">
        <v>85100000</v>
      </c>
      <c r="N940" s="35" t="s">
        <v>1463</v>
      </c>
      <c r="O940" s="43">
        <v>46021</v>
      </c>
      <c r="P940" t="str">
        <f t="shared" si="209"/>
        <v>enero</v>
      </c>
      <c r="Q940" s="43">
        <v>46751</v>
      </c>
      <c r="R940" s="51">
        <f t="shared" si="219"/>
        <v>24.333333333333332</v>
      </c>
      <c r="S940" s="17" t="s">
        <v>21</v>
      </c>
      <c r="T940" s="17" t="s">
        <v>1478</v>
      </c>
      <c r="U940" s="18">
        <v>0</v>
      </c>
      <c r="V940" s="18">
        <v>0</v>
      </c>
      <c r="W940" s="18" t="s">
        <v>25</v>
      </c>
      <c r="X940" s="15" t="str">
        <f t="shared" si="210"/>
        <v>NO APLICA</v>
      </c>
      <c r="Y940" s="26" t="s">
        <v>1142</v>
      </c>
      <c r="Z940" s="26" t="s">
        <v>17</v>
      </c>
      <c r="AA940" s="26" t="s">
        <v>17</v>
      </c>
      <c r="AB940" s="27" t="s">
        <v>1128</v>
      </c>
      <c r="AC940" s="26" t="s">
        <v>17</v>
      </c>
      <c r="AD940" s="26" t="str">
        <f t="shared" si="197"/>
        <v>Pública clasificada</v>
      </c>
      <c r="AE940" s="26" t="str">
        <f t="shared" ref="AE940" si="229">CONCATENATE(I941,"-","Tipo de información"," ",AD940,"-",N940)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41" spans="8:31" ht="285" x14ac:dyDescent="0.25">
      <c r="H941" s="16"/>
      <c r="I941" s="16"/>
      <c r="J941" s="16"/>
      <c r="K941" s="17" t="s">
        <v>1443</v>
      </c>
      <c r="L941" s="17" t="s">
        <v>1479</v>
      </c>
      <c r="M941" s="17">
        <v>85100000</v>
      </c>
      <c r="N941" s="35" t="s">
        <v>1463</v>
      </c>
      <c r="O941" s="43">
        <v>46021</v>
      </c>
      <c r="P941" t="str">
        <f t="shared" si="209"/>
        <v>enero</v>
      </c>
      <c r="Q941" s="43">
        <v>46751</v>
      </c>
      <c r="R941" s="51">
        <f t="shared" si="219"/>
        <v>24.333333333333332</v>
      </c>
      <c r="S941" s="17" t="s">
        <v>21</v>
      </c>
      <c r="T941" s="17" t="s">
        <v>1478</v>
      </c>
      <c r="U941" s="18">
        <v>0</v>
      </c>
      <c r="V941" s="18">
        <v>0</v>
      </c>
      <c r="W941" s="18" t="s">
        <v>25</v>
      </c>
      <c r="X941" s="15" t="str">
        <f t="shared" si="210"/>
        <v>NO APLICA</v>
      </c>
      <c r="Y941" s="26" t="s">
        <v>1142</v>
      </c>
      <c r="Z941" s="26" t="s">
        <v>17</v>
      </c>
      <c r="AA941" s="26" t="s">
        <v>17</v>
      </c>
      <c r="AB941" s="27" t="s">
        <v>1128</v>
      </c>
      <c r="AC941" s="26" t="s">
        <v>17</v>
      </c>
      <c r="AD941" s="26" t="str">
        <f t="shared" si="197"/>
        <v>Pública clasificada</v>
      </c>
      <c r="AE941" s="26" t="e">
        <f>CONCATENATE(#REF!,"-","Tipo de información"," ",AD941,"-",N941)</f>
        <v>#REF!</v>
      </c>
    </row>
    <row r="942" spans="8:31" ht="409.5" x14ac:dyDescent="0.25">
      <c r="H942" s="16"/>
      <c r="I942" s="16"/>
      <c r="J942" s="16"/>
      <c r="K942" s="17" t="s">
        <v>1444</v>
      </c>
      <c r="L942" s="17" t="s">
        <v>1479</v>
      </c>
      <c r="M942" s="17">
        <v>85100000</v>
      </c>
      <c r="N942" s="35" t="s">
        <v>1463</v>
      </c>
      <c r="O942" s="43">
        <v>46021</v>
      </c>
      <c r="P942" t="str">
        <f t="shared" si="209"/>
        <v>enero</v>
      </c>
      <c r="Q942" s="43">
        <v>46751</v>
      </c>
      <c r="R942" s="51">
        <f t="shared" si="219"/>
        <v>24.333333333333332</v>
      </c>
      <c r="S942" s="17" t="s">
        <v>21</v>
      </c>
      <c r="T942" s="17" t="s">
        <v>1478</v>
      </c>
      <c r="U942" s="18">
        <v>0</v>
      </c>
      <c r="V942" s="18">
        <v>0</v>
      </c>
      <c r="W942" s="18" t="s">
        <v>25</v>
      </c>
      <c r="X942" s="15" t="str">
        <f t="shared" si="210"/>
        <v>NO APLICA</v>
      </c>
      <c r="Y942" s="26" t="s">
        <v>1142</v>
      </c>
      <c r="Z942" s="26" t="s">
        <v>17</v>
      </c>
      <c r="AA942" s="26" t="s">
        <v>17</v>
      </c>
      <c r="AB942" s="27" t="s">
        <v>1128</v>
      </c>
      <c r="AC942" s="26" t="s">
        <v>17</v>
      </c>
      <c r="AD942" s="26" t="str">
        <f t="shared" si="197"/>
        <v>Pública clasificada</v>
      </c>
      <c r="AE942" s="26" t="str">
        <f t="shared" ref="AE942" si="230">CONCATENATE(I943,"-","Tipo de información"," ",AD942,"-",N942)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43" spans="8:31" ht="285" x14ac:dyDescent="0.25">
      <c r="H943" s="16"/>
      <c r="I943" s="16"/>
      <c r="J943" s="16"/>
      <c r="K943" s="17" t="s">
        <v>1445</v>
      </c>
      <c r="L943" s="17" t="s">
        <v>1479</v>
      </c>
      <c r="M943" s="17">
        <v>85100000</v>
      </c>
      <c r="N943" s="35" t="s">
        <v>1463</v>
      </c>
      <c r="O943" s="43">
        <v>46021</v>
      </c>
      <c r="P943" t="str">
        <f t="shared" si="209"/>
        <v>enero</v>
      </c>
      <c r="Q943" s="43">
        <v>46751</v>
      </c>
      <c r="R943" s="51">
        <f t="shared" si="219"/>
        <v>24.333333333333332</v>
      </c>
      <c r="S943" s="17" t="s">
        <v>21</v>
      </c>
      <c r="T943" s="17" t="s">
        <v>1478</v>
      </c>
      <c r="U943" s="18">
        <v>0</v>
      </c>
      <c r="V943" s="18">
        <v>0</v>
      </c>
      <c r="W943" s="18" t="s">
        <v>25</v>
      </c>
      <c r="X943" s="15" t="str">
        <f t="shared" si="210"/>
        <v>NO APLICA</v>
      </c>
      <c r="Y943" s="26" t="s">
        <v>1142</v>
      </c>
      <c r="Z943" s="26" t="s">
        <v>17</v>
      </c>
      <c r="AA943" s="26" t="s">
        <v>17</v>
      </c>
      <c r="AB943" s="27" t="s">
        <v>1128</v>
      </c>
      <c r="AC943" s="26" t="s">
        <v>17</v>
      </c>
      <c r="AD943" s="26" t="str">
        <f t="shared" si="197"/>
        <v>Pública clasificada</v>
      </c>
      <c r="AE943" s="26" t="e">
        <f>CONCATENATE(#REF!,"-","Tipo de información"," ",AD943,"-",N943)</f>
        <v>#REF!</v>
      </c>
    </row>
    <row r="944" spans="8:31" ht="409.5" x14ac:dyDescent="0.25">
      <c r="H944" s="16"/>
      <c r="I944" s="16"/>
      <c r="J944" s="16"/>
      <c r="K944" s="17" t="s">
        <v>1446</v>
      </c>
      <c r="L944" s="17" t="s">
        <v>1479</v>
      </c>
      <c r="M944" s="17">
        <v>85100000</v>
      </c>
      <c r="N944" s="35" t="s">
        <v>1463</v>
      </c>
      <c r="O944" s="43">
        <v>46021</v>
      </c>
      <c r="P944" t="str">
        <f t="shared" si="209"/>
        <v>enero</v>
      </c>
      <c r="Q944" s="43">
        <v>46751</v>
      </c>
      <c r="R944" s="51">
        <f t="shared" si="219"/>
        <v>24.333333333333332</v>
      </c>
      <c r="S944" s="17" t="s">
        <v>21</v>
      </c>
      <c r="T944" s="17" t="s">
        <v>1478</v>
      </c>
      <c r="U944" s="18">
        <v>0</v>
      </c>
      <c r="V944" s="18">
        <v>0</v>
      </c>
      <c r="W944" s="18" t="s">
        <v>25</v>
      </c>
      <c r="X944" s="15" t="str">
        <f t="shared" si="210"/>
        <v>NO APLICA</v>
      </c>
      <c r="Y944" s="26" t="s">
        <v>1142</v>
      </c>
      <c r="Z944" s="26" t="s">
        <v>17</v>
      </c>
      <c r="AA944" s="26" t="s">
        <v>17</v>
      </c>
      <c r="AB944" s="27" t="s">
        <v>1128</v>
      </c>
      <c r="AC944" s="26" t="s">
        <v>17</v>
      </c>
      <c r="AD944" s="26" t="str">
        <f t="shared" si="197"/>
        <v>Pública clasificada</v>
      </c>
      <c r="AE944" s="26" t="str">
        <f t="shared" ref="AE944" si="231">CONCATENATE(I945,"-","Tipo de información"," ",AD944,"-",N944)</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45" spans="8:31" ht="285" x14ac:dyDescent="0.25">
      <c r="H945" s="16"/>
      <c r="I945" s="16"/>
      <c r="J945" s="16"/>
      <c r="K945" s="17" t="s">
        <v>1447</v>
      </c>
      <c r="L945" s="17" t="s">
        <v>1479</v>
      </c>
      <c r="M945" s="17">
        <v>85100000</v>
      </c>
      <c r="N945" s="35" t="s">
        <v>1463</v>
      </c>
      <c r="O945" s="43">
        <v>46021</v>
      </c>
      <c r="P945" t="str">
        <f t="shared" si="209"/>
        <v>enero</v>
      </c>
      <c r="Q945" s="43">
        <v>46751</v>
      </c>
      <c r="R945" s="51">
        <f t="shared" si="219"/>
        <v>24.333333333333332</v>
      </c>
      <c r="S945" s="17" t="s">
        <v>21</v>
      </c>
      <c r="T945" s="17" t="s">
        <v>1478</v>
      </c>
      <c r="U945" s="18">
        <v>0</v>
      </c>
      <c r="V945" s="18">
        <v>0</v>
      </c>
      <c r="W945" s="18" t="s">
        <v>25</v>
      </c>
      <c r="X945" s="15" t="str">
        <f t="shared" si="210"/>
        <v>NO APLICA</v>
      </c>
      <c r="Y945" s="26" t="s">
        <v>1142</v>
      </c>
      <c r="Z945" s="26" t="s">
        <v>17</v>
      </c>
      <c r="AA945" s="26" t="s">
        <v>17</v>
      </c>
      <c r="AB945" s="27" t="s">
        <v>1128</v>
      </c>
      <c r="AC945" s="26" t="s">
        <v>17</v>
      </c>
      <c r="AD945" s="26" t="str">
        <f t="shared" si="197"/>
        <v>Pública clasificada</v>
      </c>
      <c r="AE945" s="26" t="e">
        <f>CONCATENATE(#REF!,"-","Tipo de información"," ",AD945,"-",N945)</f>
        <v>#REF!</v>
      </c>
    </row>
    <row r="946" spans="8:31" ht="409.5" x14ac:dyDescent="0.25">
      <c r="H946" s="16"/>
      <c r="I946" s="16"/>
      <c r="J946" s="16"/>
      <c r="K946" s="17" t="s">
        <v>1448</v>
      </c>
      <c r="L946" s="17" t="s">
        <v>1479</v>
      </c>
      <c r="M946" s="17">
        <v>85100000</v>
      </c>
      <c r="N946" s="35" t="s">
        <v>1463</v>
      </c>
      <c r="O946" s="43">
        <v>46021</v>
      </c>
      <c r="P946" t="str">
        <f t="shared" si="209"/>
        <v>enero</v>
      </c>
      <c r="Q946" s="43">
        <v>46751</v>
      </c>
      <c r="R946" s="51">
        <f t="shared" si="219"/>
        <v>24.333333333333332</v>
      </c>
      <c r="S946" s="17" t="s">
        <v>21</v>
      </c>
      <c r="T946" s="17" t="s">
        <v>1478</v>
      </c>
      <c r="U946" s="18">
        <v>0</v>
      </c>
      <c r="V946" s="18">
        <v>0</v>
      </c>
      <c r="W946" s="18" t="s">
        <v>25</v>
      </c>
      <c r="X946" s="15" t="str">
        <f t="shared" si="210"/>
        <v>NO APLICA</v>
      </c>
      <c r="Y946" s="26" t="s">
        <v>1142</v>
      </c>
      <c r="Z946" s="26" t="s">
        <v>17</v>
      </c>
      <c r="AA946" s="26" t="s">
        <v>17</v>
      </c>
      <c r="AB946" s="27" t="s">
        <v>1128</v>
      </c>
      <c r="AC946" s="26" t="s">
        <v>17</v>
      </c>
      <c r="AD946" s="26" t="str">
        <f t="shared" si="197"/>
        <v>Pública clasificada</v>
      </c>
      <c r="AE946" s="26" t="str">
        <f t="shared" ref="AE946" si="232">CONCATENATE(I947,"-","Tipo de información"," ",AD946,"-",N946)</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47" spans="8:31" ht="285" x14ac:dyDescent="0.25">
      <c r="H947" s="16"/>
      <c r="I947" s="16"/>
      <c r="J947" s="16"/>
      <c r="K947" s="17" t="s">
        <v>1449</v>
      </c>
      <c r="L947" s="17" t="s">
        <v>1479</v>
      </c>
      <c r="M947" s="17">
        <v>85100000</v>
      </c>
      <c r="N947" s="35" t="s">
        <v>1463</v>
      </c>
      <c r="O947" s="43">
        <v>46021</v>
      </c>
      <c r="P947" t="str">
        <f t="shared" si="209"/>
        <v>enero</v>
      </c>
      <c r="Q947" s="43">
        <v>46751</v>
      </c>
      <c r="R947" s="51">
        <f t="shared" si="219"/>
        <v>24.333333333333332</v>
      </c>
      <c r="S947" s="17" t="s">
        <v>21</v>
      </c>
      <c r="T947" s="17" t="s">
        <v>1478</v>
      </c>
      <c r="U947" s="18">
        <v>0</v>
      </c>
      <c r="V947" s="18">
        <v>0</v>
      </c>
      <c r="W947" s="18" t="s">
        <v>25</v>
      </c>
      <c r="X947" s="15" t="str">
        <f t="shared" si="210"/>
        <v>NO APLICA</v>
      </c>
      <c r="Y947" s="26" t="s">
        <v>1142</v>
      </c>
      <c r="Z947" s="26" t="s">
        <v>17</v>
      </c>
      <c r="AA947" s="26" t="s">
        <v>17</v>
      </c>
      <c r="AB947" s="27" t="s">
        <v>1128</v>
      </c>
      <c r="AC947" s="26" t="s">
        <v>17</v>
      </c>
      <c r="AD947" s="26" t="str">
        <f t="shared" ref="AD947:AD953" si="233">IF(AC947="SI","Pública clasificada","Pública")</f>
        <v>Pública clasificada</v>
      </c>
      <c r="AE947" s="26" t="e">
        <f>CONCATENATE(#REF!,"-","Tipo de información"," ",AD947,"-",N947)</f>
        <v>#REF!</v>
      </c>
    </row>
    <row r="948" spans="8:31" ht="409.5" x14ac:dyDescent="0.25">
      <c r="H948" s="16"/>
      <c r="I948" s="16"/>
      <c r="J948" s="16"/>
      <c r="K948" s="17" t="s">
        <v>1450</v>
      </c>
      <c r="L948" s="17" t="s">
        <v>1479</v>
      </c>
      <c r="M948" s="17">
        <v>85100000</v>
      </c>
      <c r="N948" s="35" t="s">
        <v>1463</v>
      </c>
      <c r="O948" s="43">
        <v>46021</v>
      </c>
      <c r="P948" t="str">
        <f t="shared" si="209"/>
        <v>enero</v>
      </c>
      <c r="Q948" s="43">
        <v>46751</v>
      </c>
      <c r="R948" s="51">
        <f t="shared" si="219"/>
        <v>24.333333333333332</v>
      </c>
      <c r="S948" s="17" t="s">
        <v>21</v>
      </c>
      <c r="T948" s="17" t="s">
        <v>1478</v>
      </c>
      <c r="U948" s="18">
        <v>0</v>
      </c>
      <c r="V948" s="18">
        <v>0</v>
      </c>
      <c r="W948" s="18" t="s">
        <v>25</v>
      </c>
      <c r="X948" s="15" t="str">
        <f t="shared" si="210"/>
        <v>NO APLICA</v>
      </c>
      <c r="Y948" s="26" t="s">
        <v>1142</v>
      </c>
      <c r="Z948" s="26" t="s">
        <v>17</v>
      </c>
      <c r="AA948" s="26" t="s">
        <v>17</v>
      </c>
      <c r="AB948" s="27" t="s">
        <v>1128</v>
      </c>
      <c r="AC948" s="26" t="s">
        <v>17</v>
      </c>
      <c r="AD948" s="26" t="str">
        <f t="shared" si="233"/>
        <v>Pública clasificada</v>
      </c>
      <c r="AE948" s="26" t="str">
        <f t="shared" ref="AE948" si="234">CONCATENATE(I949,"-","Tipo de información"," ",AD948,"-",N948)</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49" spans="8:31" ht="285" x14ac:dyDescent="0.25">
      <c r="H949" s="16"/>
      <c r="I949" s="16"/>
      <c r="J949" s="16"/>
      <c r="K949" s="17" t="s">
        <v>1451</v>
      </c>
      <c r="L949" s="17" t="s">
        <v>1479</v>
      </c>
      <c r="M949" s="17">
        <v>85100000</v>
      </c>
      <c r="N949" s="35" t="s">
        <v>1463</v>
      </c>
      <c r="O949" s="43">
        <v>46021</v>
      </c>
      <c r="P949" t="str">
        <f t="shared" si="209"/>
        <v>enero</v>
      </c>
      <c r="Q949" s="43">
        <v>46751</v>
      </c>
      <c r="R949" s="51">
        <f t="shared" si="219"/>
        <v>24.333333333333332</v>
      </c>
      <c r="S949" s="17" t="s">
        <v>21</v>
      </c>
      <c r="T949" s="17" t="s">
        <v>1478</v>
      </c>
      <c r="U949" s="18">
        <v>0</v>
      </c>
      <c r="V949" s="18">
        <v>0</v>
      </c>
      <c r="W949" s="18" t="s">
        <v>25</v>
      </c>
      <c r="X949" s="15" t="str">
        <f t="shared" si="210"/>
        <v>NO APLICA</v>
      </c>
      <c r="Y949" s="26" t="s">
        <v>1142</v>
      </c>
      <c r="Z949" s="26" t="s">
        <v>17</v>
      </c>
      <c r="AA949" s="26" t="s">
        <v>17</v>
      </c>
      <c r="AB949" s="27" t="s">
        <v>1128</v>
      </c>
      <c r="AC949" s="26" t="s">
        <v>17</v>
      </c>
      <c r="AD949" s="26" t="str">
        <f t="shared" si="233"/>
        <v>Pública clasificada</v>
      </c>
      <c r="AE949" s="26" t="e">
        <f>CONCATENATE(#REF!,"-","Tipo de información"," ",AD949,"-",N949)</f>
        <v>#REF!</v>
      </c>
    </row>
    <row r="950" spans="8:31" ht="409.5" x14ac:dyDescent="0.25">
      <c r="H950" s="16"/>
      <c r="I950" s="16"/>
      <c r="J950" s="16"/>
      <c r="K950" s="17" t="s">
        <v>1452</v>
      </c>
      <c r="L950" s="17" t="s">
        <v>1479</v>
      </c>
      <c r="M950" s="17">
        <v>85100000</v>
      </c>
      <c r="N950" s="35" t="s">
        <v>1463</v>
      </c>
      <c r="O950" s="43">
        <v>46021</v>
      </c>
      <c r="P950" t="str">
        <f t="shared" si="209"/>
        <v>enero</v>
      </c>
      <c r="Q950" s="43">
        <v>46751</v>
      </c>
      <c r="R950" s="51">
        <f t="shared" si="219"/>
        <v>24.333333333333332</v>
      </c>
      <c r="S950" s="17" t="s">
        <v>21</v>
      </c>
      <c r="T950" s="17" t="s">
        <v>1478</v>
      </c>
      <c r="U950" s="18">
        <v>0</v>
      </c>
      <c r="V950" s="18">
        <v>0</v>
      </c>
      <c r="W950" s="18" t="s">
        <v>25</v>
      </c>
      <c r="X950" s="15" t="str">
        <f t="shared" si="210"/>
        <v>NO APLICA</v>
      </c>
      <c r="Y950" s="26" t="s">
        <v>1142</v>
      </c>
      <c r="Z950" s="26" t="s">
        <v>17</v>
      </c>
      <c r="AA950" s="26" t="s">
        <v>17</v>
      </c>
      <c r="AB950" s="27" t="s">
        <v>1128</v>
      </c>
      <c r="AC950" s="26" t="s">
        <v>17</v>
      </c>
      <c r="AD950" s="26" t="str">
        <f t="shared" si="233"/>
        <v>Pública clasificada</v>
      </c>
      <c r="AE950" s="26" t="str">
        <f t="shared" ref="AE950" si="235">CONCATENATE(I951,"-","Tipo de información"," ",AD950,"-",N950)</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51" spans="8:31" ht="285" x14ac:dyDescent="0.25">
      <c r="H951" s="16"/>
      <c r="I951" s="16"/>
      <c r="J951" s="16"/>
      <c r="K951" s="17" t="s">
        <v>1453</v>
      </c>
      <c r="L951" s="17" t="s">
        <v>1479</v>
      </c>
      <c r="M951" s="17">
        <v>85100000</v>
      </c>
      <c r="N951" s="35" t="s">
        <v>1463</v>
      </c>
      <c r="O951" s="43">
        <v>46023</v>
      </c>
      <c r="P951" t="str">
        <f t="shared" si="209"/>
        <v>enero</v>
      </c>
      <c r="Q951" s="43">
        <v>46388</v>
      </c>
      <c r="R951" s="51">
        <f t="shared" si="219"/>
        <v>12.166666666666666</v>
      </c>
      <c r="S951" s="17" t="s">
        <v>21</v>
      </c>
      <c r="T951" s="17" t="s">
        <v>1478</v>
      </c>
      <c r="U951" s="18">
        <v>0</v>
      </c>
      <c r="V951" s="18">
        <v>0</v>
      </c>
      <c r="W951" s="18" t="s">
        <v>25</v>
      </c>
      <c r="X951" s="15" t="str">
        <f t="shared" si="210"/>
        <v>NO APLICA</v>
      </c>
      <c r="Y951" s="26" t="s">
        <v>1142</v>
      </c>
      <c r="Z951" s="26" t="s">
        <v>17</v>
      </c>
      <c r="AA951" s="26" t="s">
        <v>17</v>
      </c>
      <c r="AB951" s="27" t="s">
        <v>1128</v>
      </c>
      <c r="AC951" s="26" t="s">
        <v>17</v>
      </c>
      <c r="AD951" s="26" t="str">
        <f t="shared" si="233"/>
        <v>Pública clasificada</v>
      </c>
      <c r="AE951" s="26" t="e">
        <f>CONCATENATE(#REF!,"-","Tipo de información"," ",AD951,"-",N951)</f>
        <v>#REF!</v>
      </c>
    </row>
    <row r="952" spans="8:31" ht="409.5" x14ac:dyDescent="0.25">
      <c r="H952" s="16"/>
      <c r="I952" s="16"/>
      <c r="J952" s="16"/>
      <c r="K952" s="17" t="s">
        <v>1454</v>
      </c>
      <c r="L952" s="17" t="s">
        <v>1479</v>
      </c>
      <c r="M952" s="17">
        <v>85100000</v>
      </c>
      <c r="N952" s="35" t="s">
        <v>1463</v>
      </c>
      <c r="O952" s="43">
        <v>46023</v>
      </c>
      <c r="P952" t="str">
        <f t="shared" si="209"/>
        <v>enero</v>
      </c>
      <c r="Q952" s="43">
        <v>46753</v>
      </c>
      <c r="R952" s="51">
        <f t="shared" si="219"/>
        <v>24.333333333333332</v>
      </c>
      <c r="S952" s="17" t="s">
        <v>21</v>
      </c>
      <c r="T952" s="17" t="s">
        <v>1478</v>
      </c>
      <c r="U952" s="18">
        <v>0</v>
      </c>
      <c r="V952" s="18">
        <v>0</v>
      </c>
      <c r="W952" s="18" t="s">
        <v>25</v>
      </c>
      <c r="X952" s="15" t="str">
        <f t="shared" si="210"/>
        <v>NO APLICA</v>
      </c>
      <c r="Y952" s="26" t="s">
        <v>1142</v>
      </c>
      <c r="Z952" s="26" t="s">
        <v>17</v>
      </c>
      <c r="AA952" s="26" t="s">
        <v>17</v>
      </c>
      <c r="AB952" s="27" t="s">
        <v>1128</v>
      </c>
      <c r="AC952" s="26" t="s">
        <v>17</v>
      </c>
      <c r="AD952" s="26" t="str">
        <f t="shared" si="233"/>
        <v>Pública clasificada</v>
      </c>
      <c r="AE952" s="26" t="str">
        <f t="shared" ref="AE952" si="236">CONCATENATE(I953,"-","Tipo de información"," ",AD952,"-",N952)</f>
        <v>-Tipo de información Pública clasificada-PRESTACIÓN DE SERVICIOS DE SALUD: El CONTRATISTA se obliga con POSITIVA a la prestación de los servicios de salud para los asegurados y/o afiliados a POSITIVA, que accedan a los servicios habilitados del CONTRATISTA en calidad de asegurados, a los ramos: Administración de Riesgos Laborales (ARL -por causa exclusiva de un accidente de trabajo, una enfermedad profesional), Accidentes Personales (AP Educativo Generación Positiva, AP Colectivos, AP Corto Plazo, AP Individual), Vida Individual, Vida Grupo, Planes de Salud (complicaciones quirúrgicas, de cirugíaestética y bariátrica) y demás Ramos de Seguros autorizados a Positiva, encontrándose excluidos del presente contrato los servicios y todas aquellas actividades, procedimientos e intervenciones que no tengan por objeto contribuir aldiagnóstico, tratamiento o rehabilitación de la patología derivada del siniestro o los servicios considerados como experimentales, cosméticos y suntuarios. Para tal efecto, POSITIVA se compromete a pagarle al CONTRATISTA el valor de los servicios de salud efectivamente prestados</v>
      </c>
    </row>
    <row r="953" spans="8:31" ht="285" x14ac:dyDescent="0.25">
      <c r="H953" s="16"/>
      <c r="I953" s="16"/>
      <c r="J953" s="16"/>
      <c r="K953" s="17" t="s">
        <v>1455</v>
      </c>
      <c r="L953" s="17" t="s">
        <v>1479</v>
      </c>
      <c r="M953" s="17">
        <v>85100000</v>
      </c>
      <c r="N953" s="35" t="s">
        <v>1463</v>
      </c>
      <c r="O953" s="43">
        <v>46023</v>
      </c>
      <c r="P953" t="str">
        <f t="shared" si="209"/>
        <v>enero</v>
      </c>
      <c r="Q953" s="43">
        <v>47148</v>
      </c>
      <c r="R953" s="51">
        <f t="shared" si="219"/>
        <v>37.5</v>
      </c>
      <c r="S953" s="17" t="s">
        <v>21</v>
      </c>
      <c r="T953" s="17" t="s">
        <v>1478</v>
      </c>
      <c r="U953" s="18">
        <v>0</v>
      </c>
      <c r="V953" s="18">
        <v>0</v>
      </c>
      <c r="W953" s="18" t="s">
        <v>25</v>
      </c>
      <c r="X953" s="15" t="str">
        <f t="shared" si="210"/>
        <v>NO APLICA</v>
      </c>
      <c r="Y953" s="26" t="s">
        <v>1142</v>
      </c>
      <c r="Z953" s="26" t="s">
        <v>17</v>
      </c>
      <c r="AA953" s="26" t="s">
        <v>17</v>
      </c>
      <c r="AB953" s="27" t="s">
        <v>1128</v>
      </c>
      <c r="AC953" s="26" t="s">
        <v>17</v>
      </c>
      <c r="AD953" s="26" t="str">
        <f t="shared" si="233"/>
        <v>Pública clasificada</v>
      </c>
      <c r="AE953" s="26" t="e">
        <f>CONCATENATE(#REF!,"-","Tipo de información"," ",AD953,"-",N953)</f>
        <v>#REF!</v>
      </c>
    </row>
  </sheetData>
  <autoFilter ref="K24:AE953" xr:uid="{ECBEC838-7931-4A41-9C2D-4D6B3706B73E}"/>
  <mergeCells count="1">
    <mergeCell ref="N20:P20"/>
  </mergeCells>
  <phoneticPr fontId="13" type="noConversion"/>
  <conditionalFormatting sqref="P21">
    <cfRule type="iconSet" priority="1">
      <iconSet iconSet="3Symbols2" showValue="0">
        <cfvo type="percent" val="0"/>
        <cfvo type="num" val="0"/>
        <cfvo type="num" val="0" gte="0"/>
      </iconSet>
    </cfRule>
  </conditionalFormatting>
  <dataValidations count="2">
    <dataValidation type="list" allowBlank="1" showInputMessage="1" showErrorMessage="1" sqref="Z25:AA953 AC25:AC953" xr:uid="{4634E56A-389B-4633-B5A2-711ADF7C3D73}">
      <formula1>#REF!</formula1>
    </dataValidation>
    <dataValidation type="list" allowBlank="1" showInputMessage="1" showErrorMessage="1" sqref="T627:T636 T638:T645 T651 T750:T752 T774:T777 T799:T801 T843 T867:T869 T886:T888 T905:T911" xr:uid="{09651869-B0E3-4E87-A8B2-A8FB67BE9CFF}">
      <formula1>Rubro</formula1>
    </dataValidation>
  </dataValidations>
  <pageMargins left="0.7" right="0.7" top="0.75" bottom="0.75" header="0.3" footer="0.3"/>
  <customProperties>
    <customPr name="EpmWorksheetKeyString_GUID" r:id="rId1"/>
  </customProperties>
  <drawing r:id="rId2"/>
  <legacyDrawing r:id="rId3"/>
  <controls>
    <mc:AlternateContent xmlns:mc="http://schemas.openxmlformats.org/markup-compatibility/2006">
      <mc:Choice Requires="x14">
        <control shapeId="1025" r:id="rId4" name="FPMExcelClientSheetOptionstb1">
          <controlPr defaultSize="0" autoLine="0" autoPict="0" r:id="rId5">
            <anchor moveWithCells="1" sizeWithCells="1">
              <from>
                <xdr:col>0</xdr:col>
                <xdr:colOff>0</xdr:colOff>
                <xdr:row>0</xdr:row>
                <xdr:rowOff>0</xdr:rowOff>
              </from>
              <to>
                <xdr:col>6</xdr:col>
                <xdr:colOff>152400</xdr:colOff>
                <xdr:row>0</xdr:row>
                <xdr:rowOff>0</xdr:rowOff>
              </to>
            </anchor>
          </controlPr>
        </control>
      </mc:Choice>
      <mc:Fallback>
        <control shapeId="1025" r:id="rId4" name="FPMExcelClientSheetOptionstb1"/>
      </mc:Fallback>
    </mc:AlternateContent>
    <mc:AlternateContent xmlns:mc="http://schemas.openxmlformats.org/markup-compatibility/2006">
      <mc:Choice Requires="x14">
        <control shapeId="1026" r:id="rId6" name="ConnectionDescriptorsInfotb1">
          <controlPr defaultSize="0" autoLine="0" autoPict="0" r:id="rId7">
            <anchor moveWithCells="1" sizeWithCells="1">
              <from>
                <xdr:col>0</xdr:col>
                <xdr:colOff>0</xdr:colOff>
                <xdr:row>0</xdr:row>
                <xdr:rowOff>0</xdr:rowOff>
              </from>
              <to>
                <xdr:col>6</xdr:col>
                <xdr:colOff>152400</xdr:colOff>
                <xdr:row>0</xdr:row>
                <xdr:rowOff>0</xdr:rowOff>
              </to>
            </anchor>
          </controlPr>
        </control>
      </mc:Choice>
      <mc:Fallback>
        <control shapeId="1026" r:id="rId6" name="ConnectionDescriptorsInfotb1"/>
      </mc:Fallback>
    </mc:AlternateContent>
    <mc:AlternateContent xmlns:mc="http://schemas.openxmlformats.org/markup-compatibility/2006">
      <mc:Choice Requires="x14">
        <control shapeId="1027" r:id="rId8" name="MultipleReportManagerInfotb1">
          <controlPr defaultSize="0" autoLine="0" autoPict="0" r:id="rId7">
            <anchor moveWithCells="1" sizeWithCells="1">
              <from>
                <xdr:col>0</xdr:col>
                <xdr:colOff>0</xdr:colOff>
                <xdr:row>0</xdr:row>
                <xdr:rowOff>0</xdr:rowOff>
              </from>
              <to>
                <xdr:col>6</xdr:col>
                <xdr:colOff>152400</xdr:colOff>
                <xdr:row>0</xdr:row>
                <xdr:rowOff>0</xdr:rowOff>
              </to>
            </anchor>
          </controlPr>
        </control>
      </mc:Choice>
      <mc:Fallback>
        <control shapeId="1027" r:id="rId8" name="MultipleReportManagerInfotb1"/>
      </mc:Fallback>
    </mc:AlternateContent>
    <mc:AlternateContent xmlns:mc="http://schemas.openxmlformats.org/markup-compatibility/2006">
      <mc:Choice Requires="x14">
        <control shapeId="1028" r:id="rId9" name="AnalyzerDynReport000tb1">
          <controlPr defaultSize="0" autoLine="0" r:id="rId10">
            <anchor moveWithCells="1" sizeWithCells="1">
              <from>
                <xdr:col>0</xdr:col>
                <xdr:colOff>0</xdr:colOff>
                <xdr:row>18</xdr:row>
                <xdr:rowOff>0</xdr:rowOff>
              </from>
              <to>
                <xdr:col>0</xdr:col>
                <xdr:colOff>0</xdr:colOff>
                <xdr:row>18</xdr:row>
                <xdr:rowOff>0</xdr:rowOff>
              </to>
            </anchor>
          </controlPr>
        </control>
      </mc:Choice>
      <mc:Fallback>
        <control shapeId="1028" r:id="rId9" name="AnalyzerDynReport000tb1"/>
      </mc:Fallback>
    </mc:AlternateContent>
    <mc:AlternateContent xmlns:mc="http://schemas.openxmlformats.org/markup-compatibility/2006">
      <mc:Choice Requires="x14">
        <control shapeId="1029" r:id="rId11" name="AnalyzerDynReport001tb1">
          <controlPr defaultSize="0" autoLine="0" r:id="rId12">
            <anchor moveWithCells="1" sizeWithCells="1">
              <from>
                <xdr:col>0</xdr:col>
                <xdr:colOff>0</xdr:colOff>
                <xdr:row>14</xdr:row>
                <xdr:rowOff>0</xdr:rowOff>
              </from>
              <to>
                <xdr:col>0</xdr:col>
                <xdr:colOff>0</xdr:colOff>
                <xdr:row>14</xdr:row>
                <xdr:rowOff>0</xdr:rowOff>
              </to>
            </anchor>
          </controlPr>
        </control>
      </mc:Choice>
      <mc:Fallback>
        <control shapeId="1029" r:id="rId11" name="AnalyzerDynReport001tb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E6B7-B8FF-4833-A817-73690B83D785}">
  <dimension ref="A1"/>
  <sheetViews>
    <sheetView workbookViewId="0"/>
  </sheetViews>
  <sheetFormatPr baseColWidth="10" defaultRowHeight="15" x14ac:dyDescent="0.25"/>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Martinez Benavides</dc:creator>
  <cp:lastModifiedBy>Nicolas Martinez Benavides</cp:lastModifiedBy>
  <dcterms:created xsi:type="dcterms:W3CDTF">2025-01-07T15:48:04Z</dcterms:created>
  <dcterms:modified xsi:type="dcterms:W3CDTF">2025-01-30T18:34:51Z</dcterms:modified>
</cp:coreProperties>
</file>