
<file path=[Content_Types].xml><?xml version="1.0" encoding="utf-8"?>
<Types xmlns="http://schemas.openxmlformats.org/package/2006/content-types">
  <Default Extension="bin" ContentType="application/vnd.ms-office.activeX"/>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2.xml" ContentType="application/vnd.ms-office.activeX+xml"/>
  <Override PartName="/xl/activeX/activeX3.xml" ContentType="application/vnd.ms-office.activeX+xml"/>
  <Override PartName="/xl/activeX/activeX4.xml" ContentType="application/vnd.ms-office.activeX+xml"/>
  <Override PartName="/xl/activeX/activeX5.xml" ContentType="application/vnd.ms-office.activeX+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positiva-my.sharepoint.com/personal/7334760_positiva_gov_co/Documents/Escritorio/"/>
    </mc:Choice>
  </mc:AlternateContent>
  <xr:revisionPtr revIDLastSave="1" documentId="8_{172B8172-47D1-4514-BC6A-1C700D334D8D}" xr6:coauthVersionLast="47" xr6:coauthVersionMax="47" xr10:uidLastSave="{E724DBD9-577D-42BD-B177-230137C589AD}"/>
  <bookViews>
    <workbookView xWindow="-110" yWindow="-110" windowWidth="19420" windowHeight="10420" xr2:uid="{C23C577A-1E50-48B6-8629-2003DC49321C}"/>
  </bookViews>
  <sheets>
    <sheet name="Hoja2" sheetId="1" r:id="rId1"/>
  </sheets>
  <definedNames>
    <definedName name="__FPMExcelClient_CellBasedFunctionStatus" localSheetId="0" hidden="1">"1_1_2_2_2_2"</definedName>
    <definedName name="__FPMExcelClient_RefreshTime" localSheetId="0">636963840434892000</definedName>
    <definedName name="_xlnm._FilterDatabase" localSheetId="0" hidden="1">Hoja2!$A$24:$BC$24</definedName>
    <definedName name="EPMWorkbookOptions_1" hidden="1">"DSoAAB+LCAAAAAAABADtmm1vokoUx99vst/B8F4eBNQ21A0LNJJbwQW1N2kag3Ksk0XgDljbb78j+IRi17q9ZpelaVM6c86ZM//59TDgSF9eZl7lGXCEAv+G4miWqoA/DlzkP91Q83hS5erUl9bnT9J9gL+PguC7GcbENKoQPz+6fonQDTWN4/CaYRaLBb3g6QA/MTWW5Zh/O3f2eAozp4r8KHb8MVAbL/fnXhQZtVKRlMD3Ybwcsxcoc4zB"</definedName>
    <definedName name="EPMWorkbookOptions_2" hidden="1">"jwcIFklnplt1YmfVStoNZwbpaJuRYpiFc4ySofoR4C6GCZB4Y6BJQlRreNvtDL92FeOeY4cPKyeOpTlOoDmxSdf56+Yyw8gJmVE4Zh6HD90gQjF6dpaXd7IxVEyjZ8k9k/w9cbwIHiVmmcg2LTkMPTR2diQ8Ob11jGyUnebVrFuZTPYSSDXbylhhjna1keuCr6IZ+FGS7nHTbapRxoZY2dNgsYmhBF6AWzGeg8TkdLzlmswix/NgditHwkUM"</definedName>
    <definedName name="EPMWorkbookOptions_3" hidden="1">"L/Gt8xxgFJO8kvVInQ/69vzb6GnqkZ/YBo+wBW4bAXbweIq2cd60OSGfW4SjeGdC+f17gTazPi74qVa7dn0f/TeHREnZ0mSJyet5K0C6fKRUiCzHN7mdAHkLm/ia2AXcYiUmvciNHoWe89rFQQg4fm1xYl2cwGhSFeuuUBVqk6tqUwSosg7UBHfUEBojfjly1isn8J0TbVatA7MRKX45ZlnCcw2ISeq/I9PDUsFH+qFLfhu9Nkcur0RSNUgl"</definedName>
    <definedName name="EPMWorkbookOptions_4" hidden="1">"OLA9EnNN0uvWtELq7LWPvBtqSQy196/49pqe5isxP5vtR8mhaIo57Jk9+a7UZIMIVyKyj4gh/+mCSMwppWanWv5vZV0xO0ReuacPzPOrO8sKZP9zenHnilfcd3QkmJLvW9MqKc1N8yxK13vWMxHleVEUBOF0RGtFRHT1CJKpqOR+mzwSlLDmpnkGrKrck22zbyna2bjWGxzbbDZOx5UvHq5bGbPAqnYx9oi/D7C6oeqKrJrWr+wA6nWef8cW"</definedName>
    <definedName name="EPMWorkbookOptions_5" hidden="1">"QCgesBsZs7z+wy6/Slpz0zyD1o5paOolX0WIxUM11TDLKWkb6ka3BDU3zTNAtfpfrV94qHo3p/XicZpIuPcGQCmf/4+leQaktqnopBSoF+S0UTxO1ypmUSWt5Vb1Y3Ht6Vqne8mi2iwerKmGWVRrLNegC8HqR6qSCDJs/7Xv34+SYpeS7Evy935Kc1SSb/yfLsnvc+MbaJatm8YF73xXxbvzrURMP6AZlO9k8tM8552MJtt9S7MviCdXwBMi"</definedName>
    <definedName name="EPMWorkbookOptions_6" hidden="1">"axlTQLuapZuqrpSYvscok02+kcTkHZPLtK7NSbTDY4S7jYdHDyULJhiiqembIfirg1zZtsRM8cDBy5imbzvPsD4+tt+c2K6PWBI040TFtfVhR9Z+4a4WTdKjgYORM/KgA/hpG+Gg/fOnbdjVkc7WD9dPRDYNKgAA"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68" i="1" l="1"/>
  <c r="I1068" i="1"/>
  <c r="J1068" i="1"/>
  <c r="H1065" i="1"/>
  <c r="I1065" i="1"/>
  <c r="J1065" i="1"/>
  <c r="H1066" i="1"/>
  <c r="I1066" i="1"/>
  <c r="J1066" i="1"/>
  <c r="H1056" i="1"/>
  <c r="I1056" i="1"/>
  <c r="J1056" i="1"/>
  <c r="H1057" i="1"/>
  <c r="I1057" i="1"/>
  <c r="J1057" i="1"/>
  <c r="H1058" i="1"/>
  <c r="I1058" i="1"/>
  <c r="J1058" i="1"/>
  <c r="H1054" i="1"/>
  <c r="I1054" i="1"/>
  <c r="J1054" i="1"/>
  <c r="H1052" i="1"/>
  <c r="I1052" i="1"/>
  <c r="J1052" i="1"/>
  <c r="H1026" i="1"/>
  <c r="I1026" i="1"/>
  <c r="J1026" i="1"/>
  <c r="H1017" i="1"/>
  <c r="I1017" i="1"/>
  <c r="J1017" i="1"/>
  <c r="H1014" i="1"/>
  <c r="I1014" i="1"/>
  <c r="J1014" i="1"/>
  <c r="H1002" i="1"/>
  <c r="I1002" i="1"/>
  <c r="J1002" i="1"/>
  <c r="H1003" i="1"/>
  <c r="I1003" i="1"/>
  <c r="J1003" i="1"/>
  <c r="H1004" i="1"/>
  <c r="I1004" i="1"/>
  <c r="J1004" i="1"/>
  <c r="H1005" i="1"/>
  <c r="I1005" i="1"/>
  <c r="J1005" i="1"/>
  <c r="H997" i="1"/>
  <c r="I997" i="1"/>
  <c r="J997" i="1"/>
  <c r="H998" i="1"/>
  <c r="I998" i="1"/>
  <c r="J998" i="1"/>
  <c r="H999" i="1"/>
  <c r="I999" i="1"/>
  <c r="J999" i="1"/>
  <c r="H987" i="1"/>
  <c r="I987" i="1"/>
  <c r="J987" i="1"/>
  <c r="H988" i="1"/>
  <c r="I988" i="1"/>
  <c r="J988" i="1"/>
  <c r="H984" i="1"/>
  <c r="I984" i="1"/>
  <c r="J984" i="1"/>
  <c r="H985" i="1"/>
  <c r="I985" i="1"/>
  <c r="J985" i="1"/>
  <c r="H981" i="1"/>
  <c r="I981" i="1"/>
  <c r="J981" i="1"/>
  <c r="H982" i="1"/>
  <c r="I982" i="1"/>
  <c r="J982" i="1"/>
  <c r="H966" i="1"/>
  <c r="I966" i="1"/>
  <c r="J966" i="1"/>
  <c r="H957" i="1"/>
  <c r="I957" i="1"/>
  <c r="J957" i="1"/>
  <c r="H952" i="1"/>
  <c r="I952" i="1"/>
  <c r="J952" i="1"/>
  <c r="H946" i="1"/>
  <c r="I946" i="1"/>
  <c r="J946" i="1"/>
  <c r="H896" i="1"/>
  <c r="I896" i="1"/>
  <c r="J896" i="1"/>
  <c r="H894" i="1"/>
  <c r="I894" i="1"/>
  <c r="J894" i="1"/>
  <c r="H873" i="1"/>
  <c r="I873" i="1"/>
  <c r="J873" i="1"/>
  <c r="H871" i="1"/>
  <c r="I871" i="1"/>
  <c r="J871" i="1"/>
  <c r="H859" i="1"/>
  <c r="I859" i="1"/>
  <c r="J859" i="1"/>
  <c r="H838" i="1"/>
  <c r="I838" i="1"/>
  <c r="J838" i="1"/>
  <c r="H832" i="1"/>
  <c r="I832" i="1"/>
  <c r="J832" i="1"/>
  <c r="H833" i="1"/>
  <c r="I833" i="1"/>
  <c r="J833" i="1"/>
  <c r="H821" i="1"/>
  <c r="I821" i="1"/>
  <c r="J821" i="1"/>
  <c r="H807" i="1"/>
  <c r="I807" i="1"/>
  <c r="J807" i="1"/>
  <c r="H802" i="1"/>
  <c r="I802" i="1"/>
  <c r="J802" i="1"/>
  <c r="H803" i="1"/>
  <c r="I803" i="1"/>
  <c r="J803" i="1"/>
  <c r="H804" i="1"/>
  <c r="I804" i="1"/>
  <c r="J804" i="1"/>
  <c r="H798" i="1"/>
  <c r="I798" i="1"/>
  <c r="J798" i="1"/>
  <c r="H794" i="1"/>
  <c r="I794" i="1"/>
  <c r="J794" i="1"/>
  <c r="H795" i="1"/>
  <c r="I795" i="1"/>
  <c r="J795" i="1"/>
  <c r="H784" i="1"/>
  <c r="I784" i="1"/>
  <c r="J784" i="1"/>
  <c r="H785" i="1"/>
  <c r="I785" i="1"/>
  <c r="J785" i="1"/>
  <c r="H786" i="1"/>
  <c r="I786" i="1"/>
  <c r="J786" i="1"/>
  <c r="H770" i="1"/>
  <c r="I770" i="1"/>
  <c r="J770" i="1"/>
  <c r="H771" i="1"/>
  <c r="I771" i="1"/>
  <c r="J771" i="1"/>
  <c r="H772" i="1"/>
  <c r="I772" i="1"/>
  <c r="J772" i="1"/>
  <c r="H740" i="1"/>
  <c r="I740" i="1"/>
  <c r="J740" i="1"/>
  <c r="H741" i="1"/>
  <c r="I741" i="1"/>
  <c r="J741" i="1"/>
  <c r="H742" i="1"/>
  <c r="I742" i="1"/>
  <c r="J742" i="1"/>
  <c r="H743" i="1"/>
  <c r="I743" i="1"/>
  <c r="J743" i="1"/>
  <c r="H744" i="1"/>
  <c r="I744" i="1"/>
  <c r="J744" i="1"/>
  <c r="H745" i="1"/>
  <c r="I745" i="1"/>
  <c r="J745" i="1"/>
  <c r="H746" i="1"/>
  <c r="I746" i="1"/>
  <c r="J746" i="1"/>
  <c r="H747" i="1"/>
  <c r="I747" i="1"/>
  <c r="J747" i="1"/>
  <c r="H748" i="1"/>
  <c r="I748" i="1"/>
  <c r="J748" i="1"/>
  <c r="H749" i="1"/>
  <c r="I749" i="1"/>
  <c r="J749" i="1"/>
  <c r="H750" i="1"/>
  <c r="I750" i="1"/>
  <c r="J750" i="1"/>
  <c r="H751" i="1"/>
  <c r="I751" i="1"/>
  <c r="J751" i="1"/>
  <c r="H752" i="1"/>
  <c r="I752" i="1"/>
  <c r="J752" i="1"/>
  <c r="H753" i="1"/>
  <c r="I753" i="1"/>
  <c r="J753" i="1"/>
  <c r="H754" i="1"/>
  <c r="I754" i="1"/>
  <c r="J754" i="1"/>
  <c r="H755" i="1"/>
  <c r="I755" i="1"/>
  <c r="J755" i="1"/>
  <c r="H756" i="1"/>
  <c r="I756" i="1"/>
  <c r="J756" i="1"/>
  <c r="H757" i="1"/>
  <c r="I757" i="1"/>
  <c r="J757" i="1"/>
  <c r="H758" i="1"/>
  <c r="I758" i="1"/>
  <c r="J758" i="1"/>
  <c r="H759" i="1"/>
  <c r="I759" i="1"/>
  <c r="J759" i="1"/>
  <c r="H760" i="1"/>
  <c r="I760" i="1"/>
  <c r="J760" i="1"/>
  <c r="H761" i="1"/>
  <c r="I761" i="1"/>
  <c r="J761" i="1"/>
  <c r="H762" i="1"/>
  <c r="I762" i="1"/>
  <c r="J762" i="1"/>
  <c r="H763" i="1"/>
  <c r="I763" i="1"/>
  <c r="J763" i="1"/>
  <c r="H764" i="1"/>
  <c r="I764" i="1"/>
  <c r="J764" i="1"/>
  <c r="H686" i="1"/>
  <c r="I686" i="1"/>
  <c r="J686" i="1"/>
  <c r="H687" i="1"/>
  <c r="I687" i="1"/>
  <c r="J687" i="1"/>
  <c r="H680" i="1"/>
  <c r="I680" i="1"/>
  <c r="J680" i="1"/>
  <c r="H614" i="1"/>
  <c r="I614" i="1"/>
  <c r="J614" i="1"/>
  <c r="H610" i="1"/>
  <c r="I610" i="1"/>
  <c r="J610" i="1"/>
  <c r="H602" i="1"/>
  <c r="I602" i="1"/>
  <c r="J602" i="1"/>
  <c r="H603" i="1"/>
  <c r="I603" i="1"/>
  <c r="J603" i="1"/>
  <c r="H604" i="1"/>
  <c r="I604" i="1"/>
  <c r="J604" i="1"/>
  <c r="H595" i="1"/>
  <c r="I595" i="1"/>
  <c r="J595" i="1"/>
  <c r="H576" i="1"/>
  <c r="I576" i="1"/>
  <c r="J576" i="1"/>
  <c r="H577" i="1"/>
  <c r="I577" i="1"/>
  <c r="J577" i="1"/>
  <c r="H578" i="1"/>
  <c r="I578" i="1"/>
  <c r="J578" i="1"/>
  <c r="H579" i="1"/>
  <c r="I579" i="1"/>
  <c r="J579" i="1"/>
  <c r="H580" i="1"/>
  <c r="I580" i="1"/>
  <c r="J580" i="1"/>
  <c r="H581" i="1"/>
  <c r="I581" i="1"/>
  <c r="J581" i="1"/>
  <c r="H582" i="1"/>
  <c r="I582" i="1"/>
  <c r="J582" i="1"/>
  <c r="H583" i="1"/>
  <c r="I583" i="1"/>
  <c r="J583" i="1"/>
  <c r="H584" i="1"/>
  <c r="I584" i="1"/>
  <c r="J584" i="1"/>
  <c r="H585" i="1"/>
  <c r="I585" i="1"/>
  <c r="J585" i="1"/>
  <c r="H586" i="1"/>
  <c r="I586" i="1"/>
  <c r="J586" i="1"/>
  <c r="H587" i="1"/>
  <c r="I587" i="1"/>
  <c r="J587" i="1"/>
  <c r="H588" i="1"/>
  <c r="I588" i="1"/>
  <c r="J588" i="1"/>
  <c r="H589" i="1"/>
  <c r="I589" i="1"/>
  <c r="J589" i="1"/>
  <c r="H590" i="1"/>
  <c r="I590" i="1"/>
  <c r="J590" i="1"/>
  <c r="H574" i="1"/>
  <c r="I574" i="1"/>
  <c r="J574" i="1"/>
  <c r="H572" i="1"/>
  <c r="I572" i="1"/>
  <c r="J572" i="1"/>
  <c r="H431" i="1"/>
  <c r="I431" i="1"/>
  <c r="J431" i="1"/>
  <c r="H422" i="1"/>
  <c r="I422" i="1"/>
  <c r="J422" i="1"/>
  <c r="H423" i="1"/>
  <c r="I423" i="1"/>
  <c r="J423" i="1"/>
  <c r="H424" i="1"/>
  <c r="I424" i="1"/>
  <c r="J424" i="1"/>
  <c r="H425" i="1"/>
  <c r="I425" i="1"/>
  <c r="J425" i="1"/>
  <c r="H426" i="1"/>
  <c r="I426" i="1"/>
  <c r="J426" i="1"/>
  <c r="H427" i="1"/>
  <c r="I427" i="1"/>
  <c r="J427" i="1"/>
  <c r="H428" i="1"/>
  <c r="I428" i="1"/>
  <c r="J428" i="1"/>
  <c r="H429" i="1"/>
  <c r="I429" i="1"/>
  <c r="J429" i="1"/>
  <c r="H418" i="1"/>
  <c r="I418" i="1"/>
  <c r="J418" i="1"/>
  <c r="H390" i="1"/>
  <c r="I390" i="1"/>
  <c r="J390" i="1"/>
  <c r="H391" i="1"/>
  <c r="I391" i="1"/>
  <c r="J391" i="1"/>
  <c r="H392" i="1"/>
  <c r="I392" i="1"/>
  <c r="J392" i="1"/>
  <c r="H393" i="1"/>
  <c r="I393" i="1"/>
  <c r="J393" i="1"/>
  <c r="H394" i="1"/>
  <c r="I394" i="1"/>
  <c r="J394" i="1"/>
  <c r="H368" i="1"/>
  <c r="I368" i="1"/>
  <c r="J368" i="1"/>
  <c r="H369" i="1"/>
  <c r="I369" i="1"/>
  <c r="J369" i="1"/>
  <c r="H370" i="1"/>
  <c r="I370" i="1"/>
  <c r="J370" i="1"/>
  <c r="H357" i="1"/>
  <c r="I357" i="1"/>
  <c r="J357" i="1"/>
  <c r="H279" i="1"/>
  <c r="I279" i="1"/>
  <c r="J279" i="1"/>
  <c r="H280" i="1"/>
  <c r="I280" i="1"/>
  <c r="J280" i="1"/>
  <c r="H281" i="1"/>
  <c r="I281" i="1"/>
  <c r="J281" i="1"/>
  <c r="H282" i="1"/>
  <c r="I282" i="1"/>
  <c r="J282" i="1"/>
  <c r="H262" i="1"/>
  <c r="I262" i="1"/>
  <c r="J262" i="1"/>
  <c r="H105" i="1"/>
  <c r="I105" i="1"/>
  <c r="J105" i="1"/>
  <c r="H99" i="1"/>
  <c r="I99" i="1"/>
  <c r="J99" i="1"/>
  <c r="H100" i="1"/>
  <c r="I100" i="1"/>
  <c r="J100" i="1"/>
  <c r="H101" i="1"/>
  <c r="I101" i="1"/>
  <c r="J101" i="1"/>
  <c r="H96" i="1"/>
  <c r="I96" i="1"/>
  <c r="J96" i="1"/>
  <c r="H97" i="1"/>
  <c r="I97" i="1"/>
  <c r="J97" i="1"/>
  <c r="H69" i="1"/>
  <c r="I69" i="1"/>
  <c r="J69" i="1"/>
  <c r="H70" i="1"/>
  <c r="I70" i="1"/>
  <c r="J70" i="1"/>
  <c r="H71" i="1"/>
  <c r="I71" i="1"/>
  <c r="J71" i="1"/>
  <c r="H72" i="1"/>
  <c r="I72" i="1"/>
  <c r="J72" i="1"/>
  <c r="H73" i="1"/>
  <c r="I73" i="1"/>
  <c r="J73" i="1"/>
  <c r="H74" i="1"/>
  <c r="I74" i="1"/>
  <c r="J74" i="1"/>
  <c r="H75" i="1"/>
  <c r="I75" i="1"/>
  <c r="J75" i="1"/>
  <c r="H76" i="1"/>
  <c r="I76" i="1"/>
  <c r="J76" i="1"/>
  <c r="H77" i="1"/>
  <c r="I77" i="1"/>
  <c r="J77" i="1"/>
  <c r="H78" i="1"/>
  <c r="I78" i="1"/>
  <c r="J78" i="1"/>
  <c r="H79" i="1"/>
  <c r="I79" i="1"/>
  <c r="J79" i="1"/>
  <c r="H80" i="1"/>
  <c r="I80" i="1"/>
  <c r="J80" i="1"/>
  <c r="H81" i="1"/>
  <c r="I81" i="1"/>
  <c r="J81" i="1"/>
  <c r="H82" i="1"/>
  <c r="I82" i="1"/>
  <c r="J82" i="1"/>
  <c r="H83" i="1"/>
  <c r="I83" i="1"/>
  <c r="J83" i="1"/>
  <c r="H84" i="1"/>
  <c r="I84" i="1"/>
  <c r="J84" i="1"/>
  <c r="H85" i="1"/>
  <c r="I85" i="1"/>
  <c r="J85" i="1"/>
  <c r="H86" i="1"/>
  <c r="I86" i="1"/>
  <c r="J86" i="1"/>
  <c r="H87" i="1"/>
  <c r="I87" i="1"/>
  <c r="J87" i="1"/>
  <c r="H88" i="1"/>
  <c r="I88" i="1"/>
  <c r="J88" i="1"/>
  <c r="H89" i="1"/>
  <c r="I89" i="1"/>
  <c r="J89" i="1"/>
  <c r="H90" i="1"/>
  <c r="I90" i="1"/>
  <c r="J90" i="1"/>
  <c r="H91" i="1"/>
  <c r="I91" i="1"/>
  <c r="J91" i="1"/>
  <c r="H92" i="1"/>
  <c r="I92" i="1"/>
  <c r="J92" i="1"/>
  <c r="H93" i="1"/>
  <c r="I93" i="1"/>
  <c r="J93" i="1"/>
  <c r="H59" i="1"/>
  <c r="I59" i="1"/>
  <c r="J59" i="1"/>
  <c r="H60" i="1"/>
  <c r="I60" i="1"/>
  <c r="J60" i="1"/>
  <c r="H61" i="1"/>
  <c r="I61" i="1"/>
  <c r="J61" i="1"/>
  <c r="H62" i="1"/>
  <c r="I62" i="1"/>
  <c r="J62" i="1"/>
  <c r="H63" i="1"/>
  <c r="I63" i="1"/>
  <c r="J63" i="1"/>
  <c r="H64" i="1"/>
  <c r="I64" i="1"/>
  <c r="J64" i="1"/>
  <c r="H65" i="1"/>
  <c r="I65" i="1"/>
  <c r="J65" i="1"/>
  <c r="H66" i="1"/>
  <c r="I66" i="1"/>
  <c r="J66" i="1"/>
  <c r="H67" i="1"/>
  <c r="I67" i="1"/>
  <c r="J67" i="1"/>
  <c r="H46" i="1"/>
  <c r="I46" i="1"/>
  <c r="J46" i="1"/>
  <c r="H43" i="1"/>
  <c r="I43" i="1"/>
  <c r="J43" i="1"/>
  <c r="H36" i="1"/>
  <c r="I36" i="1"/>
  <c r="J36" i="1"/>
  <c r="H29" i="1"/>
  <c r="I29" i="1"/>
  <c r="J29" i="1"/>
  <c r="H30" i="1"/>
  <c r="I30" i="1"/>
  <c r="J30" i="1"/>
  <c r="H26" i="1"/>
  <c r="I26" i="1"/>
  <c r="J26" i="1"/>
  <c r="H27" i="1"/>
  <c r="I27" i="1"/>
  <c r="J27" i="1"/>
  <c r="Q21" i="1"/>
  <c r="I1062" i="1"/>
  <c r="I1059" i="1"/>
  <c r="I1053" i="1"/>
  <c r="I1050" i="1"/>
  <c r="I1047" i="1"/>
  <c r="I1044" i="1"/>
  <c r="J1067" i="1"/>
  <c r="J1064" i="1"/>
  <c r="H1062" i="1"/>
  <c r="J1061" i="1"/>
  <c r="H1059" i="1"/>
  <c r="J1055" i="1"/>
  <c r="H1053" i="1"/>
  <c r="H1050" i="1"/>
  <c r="J1049" i="1"/>
  <c r="H1047" i="1"/>
  <c r="J1046" i="1"/>
  <c r="H1044" i="1"/>
  <c r="J1043" i="1"/>
  <c r="H1041" i="1"/>
  <c r="J1040" i="1"/>
  <c r="H1038" i="1"/>
  <c r="J1037" i="1"/>
  <c r="H1035" i="1"/>
  <c r="J1034" i="1"/>
  <c r="I1067" i="1"/>
  <c r="I1064" i="1"/>
  <c r="I1061" i="1"/>
  <c r="I1055" i="1"/>
  <c r="I1049" i="1"/>
  <c r="I1046" i="1"/>
  <c r="I1043" i="1"/>
  <c r="I1040" i="1"/>
  <c r="I1037" i="1"/>
  <c r="I1034" i="1"/>
  <c r="H1067" i="1"/>
  <c r="H1064" i="1"/>
  <c r="J1063" i="1"/>
  <c r="H1061" i="1"/>
  <c r="J1060" i="1"/>
  <c r="H1055" i="1"/>
  <c r="J1051" i="1"/>
  <c r="H1049" i="1"/>
  <c r="J1048" i="1"/>
  <c r="H1046" i="1"/>
  <c r="J1045" i="1"/>
  <c r="H1043" i="1"/>
  <c r="J1042" i="1"/>
  <c r="H1040" i="1"/>
  <c r="J1039" i="1"/>
  <c r="H1037" i="1"/>
  <c r="J1036" i="1"/>
  <c r="I1063" i="1"/>
  <c r="I1060" i="1"/>
  <c r="I1051" i="1"/>
  <c r="I1048" i="1"/>
  <c r="I1045" i="1"/>
  <c r="I1042" i="1"/>
  <c r="I1039" i="1"/>
  <c r="I1036" i="1"/>
  <c r="I1033" i="1"/>
  <c r="J1047" i="1"/>
  <c r="H1039" i="1"/>
  <c r="J1038" i="1"/>
  <c r="J1032" i="1"/>
  <c r="I1031" i="1"/>
  <c r="J1030" i="1"/>
  <c r="H1028" i="1"/>
  <c r="J1027" i="1"/>
  <c r="H1025" i="1"/>
  <c r="J1024" i="1"/>
  <c r="H1022" i="1"/>
  <c r="J1021" i="1"/>
  <c r="H1019" i="1"/>
  <c r="J1018" i="1"/>
  <c r="H1016" i="1"/>
  <c r="J1015" i="1"/>
  <c r="H1013" i="1"/>
  <c r="H1063" i="1"/>
  <c r="H1045" i="1"/>
  <c r="I1038" i="1"/>
  <c r="I1032" i="1"/>
  <c r="H1031" i="1"/>
  <c r="I1030" i="1"/>
  <c r="I1027" i="1"/>
  <c r="I1024" i="1"/>
  <c r="I1021" i="1"/>
  <c r="I1018" i="1"/>
  <c r="J1059" i="1"/>
  <c r="J1050" i="1"/>
  <c r="H1036" i="1"/>
  <c r="H1034" i="1"/>
  <c r="J1033" i="1"/>
  <c r="H1032" i="1"/>
  <c r="H1030" i="1"/>
  <c r="J1029" i="1"/>
  <c r="H1027" i="1"/>
  <c r="H1024" i="1"/>
  <c r="J1023" i="1"/>
  <c r="H1021" i="1"/>
  <c r="H1048" i="1"/>
  <c r="J1035" i="1"/>
  <c r="H1033" i="1"/>
  <c r="I1029" i="1"/>
  <c r="I1023" i="1"/>
  <c r="I1020" i="1"/>
  <c r="J1062" i="1"/>
  <c r="J1053" i="1"/>
  <c r="J1044" i="1"/>
  <c r="J1041" i="1"/>
  <c r="I1035" i="1"/>
  <c r="H1029" i="1"/>
  <c r="J1028" i="1"/>
  <c r="J1025" i="1"/>
  <c r="H1023" i="1"/>
  <c r="J1022" i="1"/>
  <c r="H1020" i="1"/>
  <c r="J1019" i="1"/>
  <c r="J1016" i="1"/>
  <c r="J1013" i="1"/>
  <c r="H1011" i="1"/>
  <c r="J1010" i="1"/>
  <c r="H1008" i="1"/>
  <c r="J1007" i="1"/>
  <c r="H1060" i="1"/>
  <c r="H1051" i="1"/>
  <c r="H1042" i="1"/>
  <c r="I1041" i="1"/>
  <c r="J1031" i="1"/>
  <c r="I1028" i="1"/>
  <c r="I1025" i="1"/>
  <c r="I1022" i="1"/>
  <c r="I1019" i="1"/>
  <c r="J1012" i="1"/>
  <c r="I1011" i="1"/>
  <c r="I1007" i="1"/>
  <c r="H1006" i="1"/>
  <c r="H1000" i="1"/>
  <c r="J996" i="1"/>
  <c r="H994" i="1"/>
  <c r="J993" i="1"/>
  <c r="H991" i="1"/>
  <c r="J990" i="1"/>
  <c r="J1020" i="1"/>
  <c r="I1012" i="1"/>
  <c r="J1008" i="1"/>
  <c r="H1007" i="1"/>
  <c r="H1018" i="1"/>
  <c r="I1015" i="1"/>
  <c r="H1012" i="1"/>
  <c r="J1009" i="1"/>
  <c r="I1008" i="1"/>
  <c r="J1001" i="1"/>
  <c r="H996" i="1"/>
  <c r="J995" i="1"/>
  <c r="H993" i="1"/>
  <c r="J992" i="1"/>
  <c r="H990" i="1"/>
  <c r="J989" i="1"/>
  <c r="J986" i="1"/>
  <c r="J983" i="1"/>
  <c r="J980" i="1"/>
  <c r="H978" i="1"/>
  <c r="J977" i="1"/>
  <c r="H1015" i="1"/>
  <c r="I1009" i="1"/>
  <c r="I1001" i="1"/>
  <c r="I995" i="1"/>
  <c r="I992" i="1"/>
  <c r="I989" i="1"/>
  <c r="I986" i="1"/>
  <c r="I983" i="1"/>
  <c r="I980" i="1"/>
  <c r="I1016" i="1"/>
  <c r="I1010" i="1"/>
  <c r="H1009" i="1"/>
  <c r="J1006" i="1"/>
  <c r="H1001" i="1"/>
  <c r="J1000" i="1"/>
  <c r="H995" i="1"/>
  <c r="J994" i="1"/>
  <c r="H992" i="1"/>
  <c r="J991" i="1"/>
  <c r="H989" i="1"/>
  <c r="H986" i="1"/>
  <c r="H983" i="1"/>
  <c r="H980" i="1"/>
  <c r="J979" i="1"/>
  <c r="H977" i="1"/>
  <c r="J976" i="1"/>
  <c r="H974" i="1"/>
  <c r="J973" i="1"/>
  <c r="I1013" i="1"/>
  <c r="J1011" i="1"/>
  <c r="H1010" i="1"/>
  <c r="I1006" i="1"/>
  <c r="I1000" i="1"/>
  <c r="I993" i="1"/>
  <c r="I977" i="1"/>
  <c r="H975" i="1"/>
  <c r="J972" i="1"/>
  <c r="J971" i="1"/>
  <c r="H969" i="1"/>
  <c r="J968" i="1"/>
  <c r="J965" i="1"/>
  <c r="H963" i="1"/>
  <c r="J962" i="1"/>
  <c r="H960" i="1"/>
  <c r="J959" i="1"/>
  <c r="J956" i="1"/>
  <c r="H954" i="1"/>
  <c r="J953" i="1"/>
  <c r="H951" i="1"/>
  <c r="J950" i="1"/>
  <c r="I991" i="1"/>
  <c r="J978" i="1"/>
  <c r="I976" i="1"/>
  <c r="I972" i="1"/>
  <c r="I971" i="1"/>
  <c r="I968" i="1"/>
  <c r="I965" i="1"/>
  <c r="I962" i="1"/>
  <c r="I959" i="1"/>
  <c r="I956" i="1"/>
  <c r="I953" i="1"/>
  <c r="I950" i="1"/>
  <c r="I947" i="1"/>
  <c r="I996" i="1"/>
  <c r="I990" i="1"/>
  <c r="I978" i="1"/>
  <c r="H976" i="1"/>
  <c r="I973" i="1"/>
  <c r="H972" i="1"/>
  <c r="H971" i="1"/>
  <c r="J970" i="1"/>
  <c r="H968" i="1"/>
  <c r="J967" i="1"/>
  <c r="H965" i="1"/>
  <c r="J964" i="1"/>
  <c r="H962" i="1"/>
  <c r="J961" i="1"/>
  <c r="H959" i="1"/>
  <c r="J958" i="1"/>
  <c r="H956" i="1"/>
  <c r="J955" i="1"/>
  <c r="H953" i="1"/>
  <c r="H950" i="1"/>
  <c r="J949" i="1"/>
  <c r="H947" i="1"/>
  <c r="H944" i="1"/>
  <c r="J943" i="1"/>
  <c r="I979" i="1"/>
  <c r="J974" i="1"/>
  <c r="H973" i="1"/>
  <c r="I970" i="1"/>
  <c r="I967" i="1"/>
  <c r="I964" i="1"/>
  <c r="I961" i="1"/>
  <c r="I958" i="1"/>
  <c r="H979" i="1"/>
  <c r="I975" i="1"/>
  <c r="I969" i="1"/>
  <c r="I960" i="1"/>
  <c r="J954" i="1"/>
  <c r="J951" i="1"/>
  <c r="I945" i="1"/>
  <c r="J942" i="1"/>
  <c r="H940" i="1"/>
  <c r="J939" i="1"/>
  <c r="H937" i="1"/>
  <c r="J936" i="1"/>
  <c r="H934" i="1"/>
  <c r="J933" i="1"/>
  <c r="H931" i="1"/>
  <c r="J930" i="1"/>
  <c r="I994" i="1"/>
  <c r="H967" i="1"/>
  <c r="H958" i="1"/>
  <c r="I954" i="1"/>
  <c r="I951" i="1"/>
  <c r="J948" i="1"/>
  <c r="H945" i="1"/>
  <c r="I943" i="1"/>
  <c r="I942" i="1"/>
  <c r="I939" i="1"/>
  <c r="I936" i="1"/>
  <c r="I955" i="1"/>
  <c r="I949" i="1"/>
  <c r="I948" i="1"/>
  <c r="J944" i="1"/>
  <c r="H943" i="1"/>
  <c r="H942" i="1"/>
  <c r="J941" i="1"/>
  <c r="H939" i="1"/>
  <c r="J938" i="1"/>
  <c r="H936" i="1"/>
  <c r="J935" i="1"/>
  <c r="H933" i="1"/>
  <c r="J932" i="1"/>
  <c r="H930" i="1"/>
  <c r="J929" i="1"/>
  <c r="H927" i="1"/>
  <c r="J926" i="1"/>
  <c r="H924" i="1"/>
  <c r="J923" i="1"/>
  <c r="H921" i="1"/>
  <c r="J920" i="1"/>
  <c r="H964" i="1"/>
  <c r="J963" i="1"/>
  <c r="H955" i="1"/>
  <c r="H949" i="1"/>
  <c r="H948" i="1"/>
  <c r="J947" i="1"/>
  <c r="I944" i="1"/>
  <c r="I941" i="1"/>
  <c r="I938" i="1"/>
  <c r="I935" i="1"/>
  <c r="I932" i="1"/>
  <c r="I929" i="1"/>
  <c r="I926" i="1"/>
  <c r="I923" i="1"/>
  <c r="I963" i="1"/>
  <c r="H941" i="1"/>
  <c r="J940" i="1"/>
  <c r="J975" i="1"/>
  <c r="I974" i="1"/>
  <c r="H970" i="1"/>
  <c r="J969" i="1"/>
  <c r="J945" i="1"/>
  <c r="I937" i="1"/>
  <c r="H932" i="1"/>
  <c r="I927" i="1"/>
  <c r="I922" i="1"/>
  <c r="I916" i="1"/>
  <c r="I913" i="1"/>
  <c r="I910" i="1"/>
  <c r="I907" i="1"/>
  <c r="I904" i="1"/>
  <c r="I901" i="1"/>
  <c r="I898" i="1"/>
  <c r="I895" i="1"/>
  <c r="I933" i="1"/>
  <c r="I930" i="1"/>
  <c r="I925" i="1"/>
  <c r="I921" i="1"/>
  <c r="I919" i="1"/>
  <c r="I918" i="1"/>
  <c r="I915" i="1"/>
  <c r="I912" i="1"/>
  <c r="I909" i="1"/>
  <c r="I906" i="1"/>
  <c r="I940" i="1"/>
  <c r="J934" i="1"/>
  <c r="J931" i="1"/>
  <c r="H929" i="1"/>
  <c r="J928" i="1"/>
  <c r="H925" i="1"/>
  <c r="J924" i="1"/>
  <c r="I920" i="1"/>
  <c r="H919" i="1"/>
  <c r="H918" i="1"/>
  <c r="J917" i="1"/>
  <c r="H915" i="1"/>
  <c r="J914" i="1"/>
  <c r="H912" i="1"/>
  <c r="J911" i="1"/>
  <c r="H909" i="1"/>
  <c r="J908" i="1"/>
  <c r="H906" i="1"/>
  <c r="J905" i="1"/>
  <c r="H903" i="1"/>
  <c r="J902" i="1"/>
  <c r="H900" i="1"/>
  <c r="H961" i="1"/>
  <c r="I934" i="1"/>
  <c r="I931" i="1"/>
  <c r="I928" i="1"/>
  <c r="I924" i="1"/>
  <c r="H920" i="1"/>
  <c r="I917" i="1"/>
  <c r="I914" i="1"/>
  <c r="I911" i="1"/>
  <c r="I908" i="1"/>
  <c r="I905" i="1"/>
  <c r="I902" i="1"/>
  <c r="I899" i="1"/>
  <c r="J960" i="1"/>
  <c r="H938" i="1"/>
  <c r="J937" i="1"/>
  <c r="H928" i="1"/>
  <c r="J927" i="1"/>
  <c r="H935" i="1"/>
  <c r="H923" i="1"/>
  <c r="H911" i="1"/>
  <c r="J910" i="1"/>
  <c r="I903" i="1"/>
  <c r="I900" i="1"/>
  <c r="H899" i="1"/>
  <c r="J897" i="1"/>
  <c r="J893" i="1"/>
  <c r="H891" i="1"/>
  <c r="J890" i="1"/>
  <c r="H888" i="1"/>
  <c r="J887" i="1"/>
  <c r="H885" i="1"/>
  <c r="J884" i="1"/>
  <c r="H882" i="1"/>
  <c r="J881" i="1"/>
  <c r="H879" i="1"/>
  <c r="J878" i="1"/>
  <c r="H876" i="1"/>
  <c r="J875" i="1"/>
  <c r="J872" i="1"/>
  <c r="H870" i="1"/>
  <c r="J869" i="1"/>
  <c r="J925" i="1"/>
  <c r="J919" i="1"/>
  <c r="J918" i="1"/>
  <c r="H910" i="1"/>
  <c r="J909" i="1"/>
  <c r="J901" i="1"/>
  <c r="I897" i="1"/>
  <c r="I893" i="1"/>
  <c r="I890" i="1"/>
  <c r="I887" i="1"/>
  <c r="I884" i="1"/>
  <c r="I881" i="1"/>
  <c r="I878" i="1"/>
  <c r="I875" i="1"/>
  <c r="I872" i="1"/>
  <c r="I869" i="1"/>
  <c r="I866" i="1"/>
  <c r="I863" i="1"/>
  <c r="I860" i="1"/>
  <c r="I857" i="1"/>
  <c r="I854" i="1"/>
  <c r="I851" i="1"/>
  <c r="I848" i="1"/>
  <c r="I845" i="1"/>
  <c r="I842" i="1"/>
  <c r="I839" i="1"/>
  <c r="I836" i="1"/>
  <c r="H917" i="1"/>
  <c r="J916" i="1"/>
  <c r="H908" i="1"/>
  <c r="J907" i="1"/>
  <c r="H901" i="1"/>
  <c r="J898" i="1"/>
  <c r="H897" i="1"/>
  <c r="H893" i="1"/>
  <c r="J892" i="1"/>
  <c r="H890" i="1"/>
  <c r="J889" i="1"/>
  <c r="H887" i="1"/>
  <c r="J886" i="1"/>
  <c r="H884" i="1"/>
  <c r="J883" i="1"/>
  <c r="H881" i="1"/>
  <c r="J880" i="1"/>
  <c r="H878" i="1"/>
  <c r="J877" i="1"/>
  <c r="H875" i="1"/>
  <c r="J874" i="1"/>
  <c r="H872" i="1"/>
  <c r="H869" i="1"/>
  <c r="J868" i="1"/>
  <c r="H866" i="1"/>
  <c r="J865" i="1"/>
  <c r="H863" i="1"/>
  <c r="J862" i="1"/>
  <c r="J921" i="1"/>
  <c r="H916" i="1"/>
  <c r="J915" i="1"/>
  <c r="H907" i="1"/>
  <c r="J906" i="1"/>
  <c r="H898" i="1"/>
  <c r="I892" i="1"/>
  <c r="I889" i="1"/>
  <c r="I886" i="1"/>
  <c r="I883" i="1"/>
  <c r="I880" i="1"/>
  <c r="I877" i="1"/>
  <c r="I874" i="1"/>
  <c r="I868" i="1"/>
  <c r="I865" i="1"/>
  <c r="I862" i="1"/>
  <c r="J922" i="1"/>
  <c r="H914" i="1"/>
  <c r="J913" i="1"/>
  <c r="H905" i="1"/>
  <c r="J904" i="1"/>
  <c r="H902" i="1"/>
  <c r="J895" i="1"/>
  <c r="H892" i="1"/>
  <c r="J891" i="1"/>
  <c r="H889" i="1"/>
  <c r="J888" i="1"/>
  <c r="H886" i="1"/>
  <c r="J885" i="1"/>
  <c r="H883" i="1"/>
  <c r="J882" i="1"/>
  <c r="H880" i="1"/>
  <c r="J879" i="1"/>
  <c r="H877" i="1"/>
  <c r="J876" i="1"/>
  <c r="H874" i="1"/>
  <c r="J870" i="1"/>
  <c r="H868" i="1"/>
  <c r="J867" i="1"/>
  <c r="H865" i="1"/>
  <c r="J864" i="1"/>
  <c r="H862" i="1"/>
  <c r="J861" i="1"/>
  <c r="J858" i="1"/>
  <c r="H856" i="1"/>
  <c r="J855" i="1"/>
  <c r="H926" i="1"/>
  <c r="H922" i="1"/>
  <c r="H913" i="1"/>
  <c r="J912" i="1"/>
  <c r="H904" i="1"/>
  <c r="J903" i="1"/>
  <c r="J900" i="1"/>
  <c r="J899" i="1"/>
  <c r="H895" i="1"/>
  <c r="I891" i="1"/>
  <c r="I888" i="1"/>
  <c r="I885" i="1"/>
  <c r="I882" i="1"/>
  <c r="I879" i="1"/>
  <c r="I876" i="1"/>
  <c r="I870" i="1"/>
  <c r="I867" i="1"/>
  <c r="I864" i="1"/>
  <c r="I861" i="1"/>
  <c r="I858" i="1"/>
  <c r="I855" i="1"/>
  <c r="I852" i="1"/>
  <c r="J860" i="1"/>
  <c r="J857" i="1"/>
  <c r="J854" i="1"/>
  <c r="J853" i="1"/>
  <c r="H850" i="1"/>
  <c r="I847" i="1"/>
  <c r="H846" i="1"/>
  <c r="J843" i="1"/>
  <c r="H842" i="1"/>
  <c r="H837" i="1"/>
  <c r="J834" i="1"/>
  <c r="I830" i="1"/>
  <c r="I827" i="1"/>
  <c r="I824" i="1"/>
  <c r="I818" i="1"/>
  <c r="I815" i="1"/>
  <c r="I812" i="1"/>
  <c r="I809" i="1"/>
  <c r="I806" i="1"/>
  <c r="I800" i="1"/>
  <c r="H867" i="1"/>
  <c r="H860" i="1"/>
  <c r="H857" i="1"/>
  <c r="H854" i="1"/>
  <c r="I853" i="1"/>
  <c r="J848" i="1"/>
  <c r="H847" i="1"/>
  <c r="J844" i="1"/>
  <c r="I843" i="1"/>
  <c r="J839" i="1"/>
  <c r="J835" i="1"/>
  <c r="I834" i="1"/>
  <c r="H830" i="1"/>
  <c r="J829" i="1"/>
  <c r="H827" i="1"/>
  <c r="J826" i="1"/>
  <c r="H824" i="1"/>
  <c r="J823" i="1"/>
  <c r="J820" i="1"/>
  <c r="H818" i="1"/>
  <c r="J817" i="1"/>
  <c r="H815" i="1"/>
  <c r="J814" i="1"/>
  <c r="H812" i="1"/>
  <c r="J811" i="1"/>
  <c r="H809" i="1"/>
  <c r="J808" i="1"/>
  <c r="H806" i="1"/>
  <c r="J805" i="1"/>
  <c r="H800" i="1"/>
  <c r="J799" i="1"/>
  <c r="H797" i="1"/>
  <c r="J796" i="1"/>
  <c r="J793" i="1"/>
  <c r="J863" i="1"/>
  <c r="H853" i="1"/>
  <c r="J852" i="1"/>
  <c r="J849" i="1"/>
  <c r="H848" i="1"/>
  <c r="I844" i="1"/>
  <c r="H843" i="1"/>
  <c r="J840" i="1"/>
  <c r="H839" i="1"/>
  <c r="I835" i="1"/>
  <c r="H834" i="1"/>
  <c r="I829" i="1"/>
  <c r="I826" i="1"/>
  <c r="I823" i="1"/>
  <c r="I820" i="1"/>
  <c r="I817" i="1"/>
  <c r="I814" i="1"/>
  <c r="I811" i="1"/>
  <c r="I808" i="1"/>
  <c r="I805" i="1"/>
  <c r="H858" i="1"/>
  <c r="H855" i="1"/>
  <c r="H852" i="1"/>
  <c r="J851" i="1"/>
  <c r="I849" i="1"/>
  <c r="J845" i="1"/>
  <c r="H844" i="1"/>
  <c r="J841" i="1"/>
  <c r="I840" i="1"/>
  <c r="J836" i="1"/>
  <c r="H835" i="1"/>
  <c r="J866" i="1"/>
  <c r="J856" i="1"/>
  <c r="H851" i="1"/>
  <c r="J850" i="1"/>
  <c r="H849" i="1"/>
  <c r="J846" i="1"/>
  <c r="H845" i="1"/>
  <c r="I841" i="1"/>
  <c r="H840" i="1"/>
  <c r="J837" i="1"/>
  <c r="H836" i="1"/>
  <c r="I831" i="1"/>
  <c r="I828" i="1"/>
  <c r="I825" i="1"/>
  <c r="I822" i="1"/>
  <c r="I819" i="1"/>
  <c r="I816" i="1"/>
  <c r="I813" i="1"/>
  <c r="I810" i="1"/>
  <c r="H864" i="1"/>
  <c r="H861" i="1"/>
  <c r="I856" i="1"/>
  <c r="I850" i="1"/>
  <c r="J847" i="1"/>
  <c r="I846" i="1"/>
  <c r="J842" i="1"/>
  <c r="H841" i="1"/>
  <c r="I837" i="1"/>
  <c r="H831" i="1"/>
  <c r="J830" i="1"/>
  <c r="H828" i="1"/>
  <c r="J827" i="1"/>
  <c r="H825" i="1"/>
  <c r="J824" i="1"/>
  <c r="H822" i="1"/>
  <c r="H819" i="1"/>
  <c r="J818" i="1"/>
  <c r="H816" i="1"/>
  <c r="J815" i="1"/>
  <c r="H813" i="1"/>
  <c r="J812" i="1"/>
  <c r="H810" i="1"/>
  <c r="J809" i="1"/>
  <c r="J806" i="1"/>
  <c r="H801" i="1"/>
  <c r="J800" i="1"/>
  <c r="J797" i="1"/>
  <c r="H792" i="1"/>
  <c r="J791" i="1"/>
  <c r="H789" i="1"/>
  <c r="J788" i="1"/>
  <c r="H783" i="1"/>
  <c r="J782" i="1"/>
  <c r="H780" i="1"/>
  <c r="J779" i="1"/>
  <c r="H826" i="1"/>
  <c r="H817" i="1"/>
  <c r="H805" i="1"/>
  <c r="I799" i="1"/>
  <c r="I796" i="1"/>
  <c r="I792" i="1"/>
  <c r="J790" i="1"/>
  <c r="I789" i="1"/>
  <c r="J781" i="1"/>
  <c r="I780" i="1"/>
  <c r="H776" i="1"/>
  <c r="J775" i="1"/>
  <c r="H773" i="1"/>
  <c r="J769" i="1"/>
  <c r="H767" i="1"/>
  <c r="J766" i="1"/>
  <c r="J739" i="1"/>
  <c r="H737" i="1"/>
  <c r="J736" i="1"/>
  <c r="H734" i="1"/>
  <c r="J733" i="1"/>
  <c r="H731" i="1"/>
  <c r="J730" i="1"/>
  <c r="H728" i="1"/>
  <c r="J727" i="1"/>
  <c r="J831" i="1"/>
  <c r="J822" i="1"/>
  <c r="J813" i="1"/>
  <c r="H799" i="1"/>
  <c r="H796" i="1"/>
  <c r="I790" i="1"/>
  <c r="I781" i="1"/>
  <c r="I775" i="1"/>
  <c r="I769" i="1"/>
  <c r="I766" i="1"/>
  <c r="H829" i="1"/>
  <c r="H820" i="1"/>
  <c r="H811" i="1"/>
  <c r="I791" i="1"/>
  <c r="H790" i="1"/>
  <c r="J787" i="1"/>
  <c r="I782" i="1"/>
  <c r="H781" i="1"/>
  <c r="J778" i="1"/>
  <c r="J777" i="1"/>
  <c r="H775" i="1"/>
  <c r="J774" i="1"/>
  <c r="H769" i="1"/>
  <c r="J768" i="1"/>
  <c r="H766" i="1"/>
  <c r="J765" i="1"/>
  <c r="H739" i="1"/>
  <c r="J738" i="1"/>
  <c r="H736" i="1"/>
  <c r="J735" i="1"/>
  <c r="H733" i="1"/>
  <c r="J732" i="1"/>
  <c r="H730" i="1"/>
  <c r="J729" i="1"/>
  <c r="J825" i="1"/>
  <c r="J816" i="1"/>
  <c r="H791" i="1"/>
  <c r="I787" i="1"/>
  <c r="J783" i="1"/>
  <c r="H782" i="1"/>
  <c r="I778" i="1"/>
  <c r="I777" i="1"/>
  <c r="I774" i="1"/>
  <c r="I768" i="1"/>
  <c r="I765" i="1"/>
  <c r="I738" i="1"/>
  <c r="H823" i="1"/>
  <c r="H814" i="1"/>
  <c r="H808" i="1"/>
  <c r="J801" i="1"/>
  <c r="I793" i="1"/>
  <c r="I788" i="1"/>
  <c r="H787" i="1"/>
  <c r="I783" i="1"/>
  <c r="I779" i="1"/>
  <c r="H778" i="1"/>
  <c r="H777" i="1"/>
  <c r="J776" i="1"/>
  <c r="H774" i="1"/>
  <c r="J773" i="1"/>
  <c r="H768" i="1"/>
  <c r="J767" i="1"/>
  <c r="H765" i="1"/>
  <c r="H738" i="1"/>
  <c r="J737" i="1"/>
  <c r="H735" i="1"/>
  <c r="J734" i="1"/>
  <c r="H732" i="1"/>
  <c r="J731" i="1"/>
  <c r="H729" i="1"/>
  <c r="J810" i="1"/>
  <c r="J789" i="1"/>
  <c r="I736" i="1"/>
  <c r="I733" i="1"/>
  <c r="I730" i="1"/>
  <c r="I723" i="1"/>
  <c r="I720" i="1"/>
  <c r="I717" i="1"/>
  <c r="I714" i="1"/>
  <c r="I711" i="1"/>
  <c r="I708" i="1"/>
  <c r="I705" i="1"/>
  <c r="I702" i="1"/>
  <c r="I699" i="1"/>
  <c r="I696" i="1"/>
  <c r="I693" i="1"/>
  <c r="I690" i="1"/>
  <c r="I684" i="1"/>
  <c r="I681" i="1"/>
  <c r="I678" i="1"/>
  <c r="I675" i="1"/>
  <c r="I672" i="1"/>
  <c r="J819" i="1"/>
  <c r="J780" i="1"/>
  <c r="I776" i="1"/>
  <c r="I767" i="1"/>
  <c r="J726" i="1"/>
  <c r="J725" i="1"/>
  <c r="H723" i="1"/>
  <c r="J722" i="1"/>
  <c r="H720" i="1"/>
  <c r="J719" i="1"/>
  <c r="H717" i="1"/>
  <c r="J716" i="1"/>
  <c r="H714" i="1"/>
  <c r="J713" i="1"/>
  <c r="H711" i="1"/>
  <c r="J710" i="1"/>
  <c r="H708" i="1"/>
  <c r="J707" i="1"/>
  <c r="H705" i="1"/>
  <c r="J704" i="1"/>
  <c r="H702" i="1"/>
  <c r="J701" i="1"/>
  <c r="H699" i="1"/>
  <c r="J698" i="1"/>
  <c r="H696" i="1"/>
  <c r="J695" i="1"/>
  <c r="H693" i="1"/>
  <c r="J692" i="1"/>
  <c r="H690" i="1"/>
  <c r="J689" i="1"/>
  <c r="H684" i="1"/>
  <c r="J683" i="1"/>
  <c r="H681" i="1"/>
  <c r="H678" i="1"/>
  <c r="J677" i="1"/>
  <c r="H675" i="1"/>
  <c r="J674" i="1"/>
  <c r="J828" i="1"/>
  <c r="H793" i="1"/>
  <c r="I739" i="1"/>
  <c r="I734" i="1"/>
  <c r="I731" i="1"/>
  <c r="I726" i="1"/>
  <c r="I725" i="1"/>
  <c r="I722" i="1"/>
  <c r="I719" i="1"/>
  <c r="I716" i="1"/>
  <c r="I713" i="1"/>
  <c r="I710" i="1"/>
  <c r="I707" i="1"/>
  <c r="I704" i="1"/>
  <c r="I701" i="1"/>
  <c r="I698" i="1"/>
  <c r="I695" i="1"/>
  <c r="H788" i="1"/>
  <c r="I737" i="1"/>
  <c r="I727" i="1"/>
  <c r="H726" i="1"/>
  <c r="H725" i="1"/>
  <c r="J724" i="1"/>
  <c r="H722" i="1"/>
  <c r="J721" i="1"/>
  <c r="H719" i="1"/>
  <c r="J718" i="1"/>
  <c r="H716" i="1"/>
  <c r="J715" i="1"/>
  <c r="H713" i="1"/>
  <c r="J712" i="1"/>
  <c r="H710" i="1"/>
  <c r="J709" i="1"/>
  <c r="H707" i="1"/>
  <c r="J706" i="1"/>
  <c r="H704" i="1"/>
  <c r="J703" i="1"/>
  <c r="H701" i="1"/>
  <c r="J700" i="1"/>
  <c r="I801" i="1"/>
  <c r="J792" i="1"/>
  <c r="H779" i="1"/>
  <c r="I735" i="1"/>
  <c r="I732" i="1"/>
  <c r="I729" i="1"/>
  <c r="J728" i="1"/>
  <c r="H727" i="1"/>
  <c r="I724" i="1"/>
  <c r="I721" i="1"/>
  <c r="I718" i="1"/>
  <c r="I715" i="1"/>
  <c r="I712" i="1"/>
  <c r="I709" i="1"/>
  <c r="I706" i="1"/>
  <c r="I703" i="1"/>
  <c r="I700" i="1"/>
  <c r="I697" i="1"/>
  <c r="I694" i="1"/>
  <c r="I691" i="1"/>
  <c r="I688" i="1"/>
  <c r="I685" i="1"/>
  <c r="I682" i="1"/>
  <c r="I679" i="1"/>
  <c r="I676" i="1"/>
  <c r="I673" i="1"/>
  <c r="I670" i="1"/>
  <c r="I797" i="1"/>
  <c r="I773" i="1"/>
  <c r="I728" i="1"/>
  <c r="H724" i="1"/>
  <c r="J723" i="1"/>
  <c r="H721" i="1"/>
  <c r="J720" i="1"/>
  <c r="H718" i="1"/>
  <c r="J717" i="1"/>
  <c r="H715" i="1"/>
  <c r="J714" i="1"/>
  <c r="H712" i="1"/>
  <c r="J711" i="1"/>
  <c r="H709" i="1"/>
  <c r="J708" i="1"/>
  <c r="H706" i="1"/>
  <c r="J705" i="1"/>
  <c r="H703" i="1"/>
  <c r="J702" i="1"/>
  <c r="H700" i="1"/>
  <c r="J699" i="1"/>
  <c r="H697" i="1"/>
  <c r="J696" i="1"/>
  <c r="H694" i="1"/>
  <c r="J693" i="1"/>
  <c r="H691" i="1"/>
  <c r="J690" i="1"/>
  <c r="H688" i="1"/>
  <c r="H695" i="1"/>
  <c r="J694" i="1"/>
  <c r="J685" i="1"/>
  <c r="J682" i="1"/>
  <c r="J679" i="1"/>
  <c r="J676" i="1"/>
  <c r="H671" i="1"/>
  <c r="I669" i="1"/>
  <c r="H668" i="1"/>
  <c r="I667" i="1"/>
  <c r="I664" i="1"/>
  <c r="I661" i="1"/>
  <c r="I658" i="1"/>
  <c r="I655" i="1"/>
  <c r="I652" i="1"/>
  <c r="I649" i="1"/>
  <c r="I646" i="1"/>
  <c r="I643" i="1"/>
  <c r="I640" i="1"/>
  <c r="I637" i="1"/>
  <c r="I634" i="1"/>
  <c r="I631" i="1"/>
  <c r="I628" i="1"/>
  <c r="I625" i="1"/>
  <c r="I622" i="1"/>
  <c r="I619" i="1"/>
  <c r="I616" i="1"/>
  <c r="I613" i="1"/>
  <c r="I692" i="1"/>
  <c r="H685" i="1"/>
  <c r="H682" i="1"/>
  <c r="H679" i="1"/>
  <c r="H676" i="1"/>
  <c r="J670" i="1"/>
  <c r="H669" i="1"/>
  <c r="H667" i="1"/>
  <c r="J666" i="1"/>
  <c r="H664" i="1"/>
  <c r="J663" i="1"/>
  <c r="H661" i="1"/>
  <c r="J660" i="1"/>
  <c r="H658" i="1"/>
  <c r="J657" i="1"/>
  <c r="H655" i="1"/>
  <c r="J654" i="1"/>
  <c r="H652" i="1"/>
  <c r="J651" i="1"/>
  <c r="H649" i="1"/>
  <c r="J648" i="1"/>
  <c r="H646" i="1"/>
  <c r="J645" i="1"/>
  <c r="H643" i="1"/>
  <c r="J642" i="1"/>
  <c r="H640" i="1"/>
  <c r="J639" i="1"/>
  <c r="H637" i="1"/>
  <c r="J636" i="1"/>
  <c r="H634" i="1"/>
  <c r="J633" i="1"/>
  <c r="H631" i="1"/>
  <c r="J630" i="1"/>
  <c r="H628" i="1"/>
  <c r="J627" i="1"/>
  <c r="H625" i="1"/>
  <c r="J624" i="1"/>
  <c r="H622" i="1"/>
  <c r="J621" i="1"/>
  <c r="H619" i="1"/>
  <c r="J618" i="1"/>
  <c r="H616" i="1"/>
  <c r="J615" i="1"/>
  <c r="H613" i="1"/>
  <c r="J612" i="1"/>
  <c r="H698" i="1"/>
  <c r="H692" i="1"/>
  <c r="J691" i="1"/>
  <c r="I683" i="1"/>
  <c r="I677" i="1"/>
  <c r="I674" i="1"/>
  <c r="J673" i="1"/>
  <c r="H670" i="1"/>
  <c r="I666" i="1"/>
  <c r="I663" i="1"/>
  <c r="I660" i="1"/>
  <c r="I657" i="1"/>
  <c r="I654" i="1"/>
  <c r="I651" i="1"/>
  <c r="I648" i="1"/>
  <c r="I645" i="1"/>
  <c r="I642" i="1"/>
  <c r="I639" i="1"/>
  <c r="I636" i="1"/>
  <c r="I633" i="1"/>
  <c r="I630" i="1"/>
  <c r="I627" i="1"/>
  <c r="I624" i="1"/>
  <c r="I621" i="1"/>
  <c r="I618" i="1"/>
  <c r="I615" i="1"/>
  <c r="I612" i="1"/>
  <c r="I609" i="1"/>
  <c r="I606" i="1"/>
  <c r="I689" i="1"/>
  <c r="H683" i="1"/>
  <c r="H677" i="1"/>
  <c r="H674" i="1"/>
  <c r="H673" i="1"/>
  <c r="J672" i="1"/>
  <c r="H666" i="1"/>
  <c r="J665" i="1"/>
  <c r="H663" i="1"/>
  <c r="J662" i="1"/>
  <c r="H660" i="1"/>
  <c r="J659" i="1"/>
  <c r="H657" i="1"/>
  <c r="J656" i="1"/>
  <c r="H654" i="1"/>
  <c r="J653" i="1"/>
  <c r="H651" i="1"/>
  <c r="J650" i="1"/>
  <c r="H648" i="1"/>
  <c r="J647" i="1"/>
  <c r="H645" i="1"/>
  <c r="J644" i="1"/>
  <c r="H642" i="1"/>
  <c r="J641" i="1"/>
  <c r="H639" i="1"/>
  <c r="J638" i="1"/>
  <c r="H636" i="1"/>
  <c r="H689" i="1"/>
  <c r="J688" i="1"/>
  <c r="J684" i="1"/>
  <c r="J681" i="1"/>
  <c r="J678" i="1"/>
  <c r="J675" i="1"/>
  <c r="H672" i="1"/>
  <c r="J671" i="1"/>
  <c r="J668" i="1"/>
  <c r="I665" i="1"/>
  <c r="I662" i="1"/>
  <c r="I659" i="1"/>
  <c r="I656" i="1"/>
  <c r="I653" i="1"/>
  <c r="I650" i="1"/>
  <c r="I647" i="1"/>
  <c r="I644" i="1"/>
  <c r="I641" i="1"/>
  <c r="I638" i="1"/>
  <c r="J697" i="1"/>
  <c r="I671" i="1"/>
  <c r="J669" i="1"/>
  <c r="I668" i="1"/>
  <c r="J667" i="1"/>
  <c r="H665" i="1"/>
  <c r="J664" i="1"/>
  <c r="H662" i="1"/>
  <c r="J661" i="1"/>
  <c r="H659" i="1"/>
  <c r="J658" i="1"/>
  <c r="H656" i="1"/>
  <c r="J655" i="1"/>
  <c r="H653" i="1"/>
  <c r="J652" i="1"/>
  <c r="H650" i="1"/>
  <c r="J649" i="1"/>
  <c r="H647" i="1"/>
  <c r="J646" i="1"/>
  <c r="H644" i="1"/>
  <c r="J643" i="1"/>
  <c r="H641" i="1"/>
  <c r="J640" i="1"/>
  <c r="H638" i="1"/>
  <c r="J637" i="1"/>
  <c r="H635" i="1"/>
  <c r="J634" i="1"/>
  <c r="H632" i="1"/>
  <c r="J631" i="1"/>
  <c r="H629" i="1"/>
  <c r="J628" i="1"/>
  <c r="H626" i="1"/>
  <c r="J625" i="1"/>
  <c r="H623" i="1"/>
  <c r="J622" i="1"/>
  <c r="H620" i="1"/>
  <c r="J619" i="1"/>
  <c r="H617" i="1"/>
  <c r="J616" i="1"/>
  <c r="J635" i="1"/>
  <c r="H627" i="1"/>
  <c r="J626" i="1"/>
  <c r="H618" i="1"/>
  <c r="J617" i="1"/>
  <c r="H612" i="1"/>
  <c r="J611" i="1"/>
  <c r="J609" i="1"/>
  <c r="H608" i="1"/>
  <c r="H601" i="1"/>
  <c r="J600" i="1"/>
  <c r="H598" i="1"/>
  <c r="J597" i="1"/>
  <c r="J594" i="1"/>
  <c r="H592" i="1"/>
  <c r="J591" i="1"/>
  <c r="J573" i="1"/>
  <c r="H571" i="1"/>
  <c r="J570" i="1"/>
  <c r="H568" i="1"/>
  <c r="J567" i="1"/>
  <c r="H565" i="1"/>
  <c r="J564" i="1"/>
  <c r="H562" i="1"/>
  <c r="J561" i="1"/>
  <c r="H559" i="1"/>
  <c r="J558" i="1"/>
  <c r="H556" i="1"/>
  <c r="I635" i="1"/>
  <c r="I626" i="1"/>
  <c r="I617" i="1"/>
  <c r="J613" i="1"/>
  <c r="I611" i="1"/>
  <c r="H609" i="1"/>
  <c r="I600" i="1"/>
  <c r="I597" i="1"/>
  <c r="I594" i="1"/>
  <c r="I591" i="1"/>
  <c r="I573" i="1"/>
  <c r="I570" i="1"/>
  <c r="I567" i="1"/>
  <c r="I564" i="1"/>
  <c r="I561" i="1"/>
  <c r="I558" i="1"/>
  <c r="I555" i="1"/>
  <c r="I552" i="1"/>
  <c r="I549" i="1"/>
  <c r="I546" i="1"/>
  <c r="I543" i="1"/>
  <c r="I540" i="1"/>
  <c r="I537" i="1"/>
  <c r="I534" i="1"/>
  <c r="I531" i="1"/>
  <c r="I528" i="1"/>
  <c r="I525" i="1"/>
  <c r="H633" i="1"/>
  <c r="J632" i="1"/>
  <c r="H624" i="1"/>
  <c r="J623" i="1"/>
  <c r="H611" i="1"/>
  <c r="J606" i="1"/>
  <c r="J605" i="1"/>
  <c r="H600" i="1"/>
  <c r="J599" i="1"/>
  <c r="I632" i="1"/>
  <c r="I623" i="1"/>
  <c r="J607" i="1"/>
  <c r="H606" i="1"/>
  <c r="I605" i="1"/>
  <c r="I599" i="1"/>
  <c r="I596" i="1"/>
  <c r="I593" i="1"/>
  <c r="I575" i="1"/>
  <c r="I569" i="1"/>
  <c r="I566" i="1"/>
  <c r="I563" i="1"/>
  <c r="I560" i="1"/>
  <c r="I557" i="1"/>
  <c r="I554" i="1"/>
  <c r="I551" i="1"/>
  <c r="I548" i="1"/>
  <c r="I545" i="1"/>
  <c r="H630" i="1"/>
  <c r="J629" i="1"/>
  <c r="H621" i="1"/>
  <c r="J620" i="1"/>
  <c r="J608" i="1"/>
  <c r="I607" i="1"/>
  <c r="H605" i="1"/>
  <c r="J601" i="1"/>
  <c r="H599" i="1"/>
  <c r="J598" i="1"/>
  <c r="H596" i="1"/>
  <c r="H593" i="1"/>
  <c r="J592" i="1"/>
  <c r="H575" i="1"/>
  <c r="J571" i="1"/>
  <c r="H569" i="1"/>
  <c r="J568" i="1"/>
  <c r="H566" i="1"/>
  <c r="J565" i="1"/>
  <c r="H563" i="1"/>
  <c r="J562" i="1"/>
  <c r="H560" i="1"/>
  <c r="J559" i="1"/>
  <c r="H557" i="1"/>
  <c r="J556" i="1"/>
  <c r="H554" i="1"/>
  <c r="J553" i="1"/>
  <c r="H551" i="1"/>
  <c r="J550" i="1"/>
  <c r="H548" i="1"/>
  <c r="J547" i="1"/>
  <c r="H545" i="1"/>
  <c r="J544" i="1"/>
  <c r="H542" i="1"/>
  <c r="J541" i="1"/>
  <c r="H539" i="1"/>
  <c r="J538" i="1"/>
  <c r="H536" i="1"/>
  <c r="J535" i="1"/>
  <c r="H533" i="1"/>
  <c r="J532" i="1"/>
  <c r="H530" i="1"/>
  <c r="J529" i="1"/>
  <c r="H527" i="1"/>
  <c r="J526" i="1"/>
  <c r="I629" i="1"/>
  <c r="I620" i="1"/>
  <c r="H615" i="1"/>
  <c r="I608" i="1"/>
  <c r="H607" i="1"/>
  <c r="I601" i="1"/>
  <c r="I598" i="1"/>
  <c r="I592" i="1"/>
  <c r="I571" i="1"/>
  <c r="I568" i="1"/>
  <c r="I565" i="1"/>
  <c r="H594" i="1"/>
  <c r="H567" i="1"/>
  <c r="I562" i="1"/>
  <c r="J555" i="1"/>
  <c r="J552" i="1"/>
  <c r="J549" i="1"/>
  <c r="J546" i="1"/>
  <c r="J543" i="1"/>
  <c r="J542" i="1"/>
  <c r="I538" i="1"/>
  <c r="H534" i="1"/>
  <c r="J533" i="1"/>
  <c r="I529" i="1"/>
  <c r="H525" i="1"/>
  <c r="I524" i="1"/>
  <c r="I521" i="1"/>
  <c r="I518" i="1"/>
  <c r="I515" i="1"/>
  <c r="I512" i="1"/>
  <c r="I509" i="1"/>
  <c r="I506" i="1"/>
  <c r="I503" i="1"/>
  <c r="I500" i="1"/>
  <c r="I497" i="1"/>
  <c r="I494" i="1"/>
  <c r="I491" i="1"/>
  <c r="I488" i="1"/>
  <c r="I485" i="1"/>
  <c r="I482" i="1"/>
  <c r="I479" i="1"/>
  <c r="I476" i="1"/>
  <c r="I473" i="1"/>
  <c r="I470" i="1"/>
  <c r="I467" i="1"/>
  <c r="I464" i="1"/>
  <c r="I461" i="1"/>
  <c r="I458" i="1"/>
  <c r="I455" i="1"/>
  <c r="I452" i="1"/>
  <c r="I449" i="1"/>
  <c r="H561" i="1"/>
  <c r="J560" i="1"/>
  <c r="H555" i="1"/>
  <c r="H552" i="1"/>
  <c r="H549" i="1"/>
  <c r="H546" i="1"/>
  <c r="H543" i="1"/>
  <c r="I542" i="1"/>
  <c r="H538" i="1"/>
  <c r="J537" i="1"/>
  <c r="I533" i="1"/>
  <c r="H529" i="1"/>
  <c r="J528" i="1"/>
  <c r="H524" i="1"/>
  <c r="J523" i="1"/>
  <c r="H521" i="1"/>
  <c r="J520" i="1"/>
  <c r="H518" i="1"/>
  <c r="J517" i="1"/>
  <c r="H515" i="1"/>
  <c r="J514" i="1"/>
  <c r="H512" i="1"/>
  <c r="J511" i="1"/>
  <c r="H509" i="1"/>
  <c r="J508" i="1"/>
  <c r="H506" i="1"/>
  <c r="J505" i="1"/>
  <c r="H503" i="1"/>
  <c r="J502" i="1"/>
  <c r="H500" i="1"/>
  <c r="J499" i="1"/>
  <c r="H497" i="1"/>
  <c r="J496" i="1"/>
  <c r="H494" i="1"/>
  <c r="J493" i="1"/>
  <c r="H491" i="1"/>
  <c r="J490" i="1"/>
  <c r="H488" i="1"/>
  <c r="J487" i="1"/>
  <c r="H485" i="1"/>
  <c r="J484" i="1"/>
  <c r="H482" i="1"/>
  <c r="J481" i="1"/>
  <c r="H479" i="1"/>
  <c r="J478" i="1"/>
  <c r="H476" i="1"/>
  <c r="J475" i="1"/>
  <c r="H473" i="1"/>
  <c r="J472" i="1"/>
  <c r="H470" i="1"/>
  <c r="J469" i="1"/>
  <c r="H467" i="1"/>
  <c r="J466" i="1"/>
  <c r="H464" i="1"/>
  <c r="J463" i="1"/>
  <c r="H461" i="1"/>
  <c r="J460" i="1"/>
  <c r="H458" i="1"/>
  <c r="J457" i="1"/>
  <c r="H455" i="1"/>
  <c r="J454" i="1"/>
  <c r="H452" i="1"/>
  <c r="J451" i="1"/>
  <c r="H597" i="1"/>
  <c r="H570" i="1"/>
  <c r="I559" i="1"/>
  <c r="I553" i="1"/>
  <c r="I550" i="1"/>
  <c r="I547" i="1"/>
  <c r="I544" i="1"/>
  <c r="I541" i="1"/>
  <c r="H537" i="1"/>
  <c r="J536" i="1"/>
  <c r="I532" i="1"/>
  <c r="H528" i="1"/>
  <c r="J527" i="1"/>
  <c r="I523" i="1"/>
  <c r="I520" i="1"/>
  <c r="I517" i="1"/>
  <c r="I514" i="1"/>
  <c r="I511" i="1"/>
  <c r="I508" i="1"/>
  <c r="I505" i="1"/>
  <c r="I502" i="1"/>
  <c r="I499" i="1"/>
  <c r="I496" i="1"/>
  <c r="I493" i="1"/>
  <c r="I490" i="1"/>
  <c r="I487" i="1"/>
  <c r="I484" i="1"/>
  <c r="I481" i="1"/>
  <c r="I478" i="1"/>
  <c r="I475" i="1"/>
  <c r="I472" i="1"/>
  <c r="I469" i="1"/>
  <c r="I466" i="1"/>
  <c r="I463" i="1"/>
  <c r="I460" i="1"/>
  <c r="I457" i="1"/>
  <c r="I454" i="1"/>
  <c r="I451" i="1"/>
  <c r="J593" i="1"/>
  <c r="J575" i="1"/>
  <c r="J566" i="1"/>
  <c r="H558" i="1"/>
  <c r="J557" i="1"/>
  <c r="H553" i="1"/>
  <c r="H550" i="1"/>
  <c r="H547" i="1"/>
  <c r="H544" i="1"/>
  <c r="H541" i="1"/>
  <c r="J540" i="1"/>
  <c r="I536" i="1"/>
  <c r="H532" i="1"/>
  <c r="J531" i="1"/>
  <c r="I527" i="1"/>
  <c r="H523" i="1"/>
  <c r="J522" i="1"/>
  <c r="H520" i="1"/>
  <c r="J519" i="1"/>
  <c r="H517" i="1"/>
  <c r="J516" i="1"/>
  <c r="H514" i="1"/>
  <c r="J513" i="1"/>
  <c r="H511" i="1"/>
  <c r="J510" i="1"/>
  <c r="H508" i="1"/>
  <c r="J507" i="1"/>
  <c r="H505" i="1"/>
  <c r="J504" i="1"/>
  <c r="H502" i="1"/>
  <c r="J501" i="1"/>
  <c r="H499" i="1"/>
  <c r="J498" i="1"/>
  <c r="H496" i="1"/>
  <c r="J495" i="1"/>
  <c r="H493" i="1"/>
  <c r="J492" i="1"/>
  <c r="H490" i="1"/>
  <c r="J489" i="1"/>
  <c r="H487" i="1"/>
  <c r="J486" i="1"/>
  <c r="H484" i="1"/>
  <c r="J483" i="1"/>
  <c r="H481" i="1"/>
  <c r="J480" i="1"/>
  <c r="H478" i="1"/>
  <c r="J477" i="1"/>
  <c r="H475" i="1"/>
  <c r="J474" i="1"/>
  <c r="H472" i="1"/>
  <c r="J471" i="1"/>
  <c r="H469" i="1"/>
  <c r="J468" i="1"/>
  <c r="H466" i="1"/>
  <c r="J465" i="1"/>
  <c r="H463" i="1"/>
  <c r="J462" i="1"/>
  <c r="H460" i="1"/>
  <c r="J459" i="1"/>
  <c r="H457" i="1"/>
  <c r="J456" i="1"/>
  <c r="H454" i="1"/>
  <c r="J453" i="1"/>
  <c r="H451" i="1"/>
  <c r="J450" i="1"/>
  <c r="H448" i="1"/>
  <c r="J447" i="1"/>
  <c r="H445" i="1"/>
  <c r="J444" i="1"/>
  <c r="H442" i="1"/>
  <c r="J441" i="1"/>
  <c r="H439" i="1"/>
  <c r="J438" i="1"/>
  <c r="H436" i="1"/>
  <c r="J435" i="1"/>
  <c r="H433" i="1"/>
  <c r="J432" i="1"/>
  <c r="H430" i="1"/>
  <c r="H421" i="1"/>
  <c r="J420" i="1"/>
  <c r="H591" i="1"/>
  <c r="H573" i="1"/>
  <c r="I556" i="1"/>
  <c r="J554" i="1"/>
  <c r="J551" i="1"/>
  <c r="J548" i="1"/>
  <c r="J545" i="1"/>
  <c r="H540" i="1"/>
  <c r="J539" i="1"/>
  <c r="I535" i="1"/>
  <c r="H531" i="1"/>
  <c r="J530" i="1"/>
  <c r="I526" i="1"/>
  <c r="I522" i="1"/>
  <c r="I519" i="1"/>
  <c r="I516" i="1"/>
  <c r="I513" i="1"/>
  <c r="I510" i="1"/>
  <c r="I507" i="1"/>
  <c r="I504" i="1"/>
  <c r="I501" i="1"/>
  <c r="I498" i="1"/>
  <c r="I495" i="1"/>
  <c r="I492" i="1"/>
  <c r="I489" i="1"/>
  <c r="I486" i="1"/>
  <c r="I483" i="1"/>
  <c r="I480" i="1"/>
  <c r="I477" i="1"/>
  <c r="I474" i="1"/>
  <c r="I471" i="1"/>
  <c r="I468" i="1"/>
  <c r="I465" i="1"/>
  <c r="I462" i="1"/>
  <c r="I459" i="1"/>
  <c r="I456" i="1"/>
  <c r="I453" i="1"/>
  <c r="I450" i="1"/>
  <c r="I447" i="1"/>
  <c r="I444" i="1"/>
  <c r="I441" i="1"/>
  <c r="I438" i="1"/>
  <c r="I435" i="1"/>
  <c r="I432" i="1"/>
  <c r="I420" i="1"/>
  <c r="I417" i="1"/>
  <c r="I414" i="1"/>
  <c r="J596" i="1"/>
  <c r="J569" i="1"/>
  <c r="H564" i="1"/>
  <c r="J563" i="1"/>
  <c r="I539" i="1"/>
  <c r="H535" i="1"/>
  <c r="J534" i="1"/>
  <c r="I530" i="1"/>
  <c r="H526" i="1"/>
  <c r="J525" i="1"/>
  <c r="J524" i="1"/>
  <c r="H522" i="1"/>
  <c r="J521" i="1"/>
  <c r="H519" i="1"/>
  <c r="J518" i="1"/>
  <c r="H516" i="1"/>
  <c r="J515" i="1"/>
  <c r="H513" i="1"/>
  <c r="J512" i="1"/>
  <c r="H510" i="1"/>
  <c r="J509" i="1"/>
  <c r="H507" i="1"/>
  <c r="J506" i="1"/>
  <c r="H504" i="1"/>
  <c r="J503" i="1"/>
  <c r="H501" i="1"/>
  <c r="J500" i="1"/>
  <c r="H498" i="1"/>
  <c r="J497" i="1"/>
  <c r="H495" i="1"/>
  <c r="J494" i="1"/>
  <c r="H492" i="1"/>
  <c r="J491" i="1"/>
  <c r="H489" i="1"/>
  <c r="J488" i="1"/>
  <c r="H486" i="1"/>
  <c r="J485" i="1"/>
  <c r="H483" i="1"/>
  <c r="J482" i="1"/>
  <c r="H480" i="1"/>
  <c r="J479" i="1"/>
  <c r="H477" i="1"/>
  <c r="J476" i="1"/>
  <c r="H474" i="1"/>
  <c r="J473" i="1"/>
  <c r="H471" i="1"/>
  <c r="J470" i="1"/>
  <c r="H468" i="1"/>
  <c r="J467" i="1"/>
  <c r="H465" i="1"/>
  <c r="J464" i="1"/>
  <c r="H462" i="1"/>
  <c r="J461" i="1"/>
  <c r="H459" i="1"/>
  <c r="J458" i="1"/>
  <c r="H456" i="1"/>
  <c r="J455" i="1"/>
  <c r="H453" i="1"/>
  <c r="J452" i="1"/>
  <c r="H450" i="1"/>
  <c r="J449" i="1"/>
  <c r="H447" i="1"/>
  <c r="J446" i="1"/>
  <c r="H444" i="1"/>
  <c r="J443" i="1"/>
  <c r="H441" i="1"/>
  <c r="J440" i="1"/>
  <c r="H438" i="1"/>
  <c r="J437" i="1"/>
  <c r="H435" i="1"/>
  <c r="J434" i="1"/>
  <c r="H432" i="1"/>
  <c r="H420" i="1"/>
  <c r="J419" i="1"/>
  <c r="H417" i="1"/>
  <c r="J416" i="1"/>
  <c r="H414" i="1"/>
  <c r="J413" i="1"/>
  <c r="H411" i="1"/>
  <c r="J410" i="1"/>
  <c r="H408" i="1"/>
  <c r="J407" i="1"/>
  <c r="H405" i="1"/>
  <c r="J404" i="1"/>
  <c r="H402" i="1"/>
  <c r="J401" i="1"/>
  <c r="H399" i="1"/>
  <c r="H416" i="1"/>
  <c r="J415" i="1"/>
  <c r="H412" i="1"/>
  <c r="I409" i="1"/>
  <c r="J405" i="1"/>
  <c r="H404" i="1"/>
  <c r="I400" i="1"/>
  <c r="I397" i="1"/>
  <c r="I388" i="1"/>
  <c r="I385" i="1"/>
  <c r="I382" i="1"/>
  <c r="I379" i="1"/>
  <c r="I376" i="1"/>
  <c r="I373" i="1"/>
  <c r="I367" i="1"/>
  <c r="I364" i="1"/>
  <c r="I361" i="1"/>
  <c r="I358" i="1"/>
  <c r="H355" i="1"/>
  <c r="J354" i="1"/>
  <c r="H352" i="1"/>
  <c r="J351" i="1"/>
  <c r="H349" i="1"/>
  <c r="J348" i="1"/>
  <c r="H346" i="1"/>
  <c r="J345" i="1"/>
  <c r="H343" i="1"/>
  <c r="J342" i="1"/>
  <c r="H340" i="1"/>
  <c r="J339" i="1"/>
  <c r="H337" i="1"/>
  <c r="J336" i="1"/>
  <c r="H334" i="1"/>
  <c r="J333" i="1"/>
  <c r="H331" i="1"/>
  <c r="J330" i="1"/>
  <c r="H328" i="1"/>
  <c r="J327" i="1"/>
  <c r="H325" i="1"/>
  <c r="J324" i="1"/>
  <c r="H322" i="1"/>
  <c r="J321" i="1"/>
  <c r="I419" i="1"/>
  <c r="I415" i="1"/>
  <c r="I410" i="1"/>
  <c r="H409" i="1"/>
  <c r="J406" i="1"/>
  <c r="I405" i="1"/>
  <c r="I401" i="1"/>
  <c r="H400" i="1"/>
  <c r="H397" i="1"/>
  <c r="J396" i="1"/>
  <c r="H388" i="1"/>
  <c r="J387" i="1"/>
  <c r="H385" i="1"/>
  <c r="J384" i="1"/>
  <c r="H382" i="1"/>
  <c r="J381" i="1"/>
  <c r="H379" i="1"/>
  <c r="J378" i="1"/>
  <c r="H376" i="1"/>
  <c r="J375" i="1"/>
  <c r="H373" i="1"/>
  <c r="J372" i="1"/>
  <c r="H367" i="1"/>
  <c r="J366" i="1"/>
  <c r="H364" i="1"/>
  <c r="J363" i="1"/>
  <c r="H361" i="1"/>
  <c r="J360" i="1"/>
  <c r="H358" i="1"/>
  <c r="I354" i="1"/>
  <c r="I351" i="1"/>
  <c r="I348" i="1"/>
  <c r="I345" i="1"/>
  <c r="I342" i="1"/>
  <c r="I339" i="1"/>
  <c r="I336" i="1"/>
  <c r="I333" i="1"/>
  <c r="I330" i="1"/>
  <c r="I327" i="1"/>
  <c r="I324" i="1"/>
  <c r="I321" i="1"/>
  <c r="I318" i="1"/>
  <c r="I315" i="1"/>
  <c r="I312" i="1"/>
  <c r="I309" i="1"/>
  <c r="I306" i="1"/>
  <c r="I303" i="1"/>
  <c r="I300" i="1"/>
  <c r="I297" i="1"/>
  <c r="I294" i="1"/>
  <c r="I291" i="1"/>
  <c r="I288" i="1"/>
  <c r="I285" i="1"/>
  <c r="H449" i="1"/>
  <c r="J448" i="1"/>
  <c r="J445" i="1"/>
  <c r="J442" i="1"/>
  <c r="J439" i="1"/>
  <c r="J436" i="1"/>
  <c r="J433" i="1"/>
  <c r="J430" i="1"/>
  <c r="J421" i="1"/>
  <c r="H419" i="1"/>
  <c r="H415" i="1"/>
  <c r="J414" i="1"/>
  <c r="J411" i="1"/>
  <c r="H410" i="1"/>
  <c r="I406" i="1"/>
  <c r="J402" i="1"/>
  <c r="H401" i="1"/>
  <c r="I396" i="1"/>
  <c r="I387" i="1"/>
  <c r="I384" i="1"/>
  <c r="I381" i="1"/>
  <c r="I378" i="1"/>
  <c r="I375" i="1"/>
  <c r="I372" i="1"/>
  <c r="I366" i="1"/>
  <c r="I363" i="1"/>
  <c r="I360" i="1"/>
  <c r="H354" i="1"/>
  <c r="J353" i="1"/>
  <c r="H351" i="1"/>
  <c r="J350" i="1"/>
  <c r="H348" i="1"/>
  <c r="J347" i="1"/>
  <c r="H345" i="1"/>
  <c r="J344" i="1"/>
  <c r="H342" i="1"/>
  <c r="J341" i="1"/>
  <c r="H339" i="1"/>
  <c r="J338" i="1"/>
  <c r="H336" i="1"/>
  <c r="I448" i="1"/>
  <c r="I445" i="1"/>
  <c r="I442" i="1"/>
  <c r="I439" i="1"/>
  <c r="I436" i="1"/>
  <c r="I433" i="1"/>
  <c r="I430" i="1"/>
  <c r="I421" i="1"/>
  <c r="I413" i="1"/>
  <c r="I411" i="1"/>
  <c r="I407" i="1"/>
  <c r="H406" i="1"/>
  <c r="J403" i="1"/>
  <c r="I402" i="1"/>
  <c r="J398" i="1"/>
  <c r="H396" i="1"/>
  <c r="J395" i="1"/>
  <c r="J389" i="1"/>
  <c r="H387" i="1"/>
  <c r="J386" i="1"/>
  <c r="H384" i="1"/>
  <c r="J383" i="1"/>
  <c r="H381" i="1"/>
  <c r="J380" i="1"/>
  <c r="H378" i="1"/>
  <c r="J377" i="1"/>
  <c r="H375" i="1"/>
  <c r="J374" i="1"/>
  <c r="H372" i="1"/>
  <c r="J371" i="1"/>
  <c r="H366" i="1"/>
  <c r="J365" i="1"/>
  <c r="H363" i="1"/>
  <c r="J362" i="1"/>
  <c r="H360" i="1"/>
  <c r="J359" i="1"/>
  <c r="J356" i="1"/>
  <c r="I353" i="1"/>
  <c r="I350" i="1"/>
  <c r="I347" i="1"/>
  <c r="I344" i="1"/>
  <c r="I341" i="1"/>
  <c r="I446" i="1"/>
  <c r="I443" i="1"/>
  <c r="I440" i="1"/>
  <c r="I437" i="1"/>
  <c r="I434" i="1"/>
  <c r="J417" i="1"/>
  <c r="H413" i="1"/>
  <c r="J412" i="1"/>
  <c r="J408" i="1"/>
  <c r="H407" i="1"/>
  <c r="I403" i="1"/>
  <c r="J399" i="1"/>
  <c r="I398" i="1"/>
  <c r="I395" i="1"/>
  <c r="I389" i="1"/>
  <c r="I386" i="1"/>
  <c r="I383" i="1"/>
  <c r="I380" i="1"/>
  <c r="I377" i="1"/>
  <c r="I374" i="1"/>
  <c r="I371" i="1"/>
  <c r="I365" i="1"/>
  <c r="I362" i="1"/>
  <c r="I359" i="1"/>
  <c r="I356" i="1"/>
  <c r="J355" i="1"/>
  <c r="H353" i="1"/>
  <c r="J352" i="1"/>
  <c r="H350" i="1"/>
  <c r="J349" i="1"/>
  <c r="H347" i="1"/>
  <c r="J346" i="1"/>
  <c r="H344" i="1"/>
  <c r="J343" i="1"/>
  <c r="H341" i="1"/>
  <c r="J340" i="1"/>
  <c r="H338" i="1"/>
  <c r="J337" i="1"/>
  <c r="H335" i="1"/>
  <c r="J334" i="1"/>
  <c r="H332" i="1"/>
  <c r="J331" i="1"/>
  <c r="H329" i="1"/>
  <c r="J328" i="1"/>
  <c r="H326" i="1"/>
  <c r="J325" i="1"/>
  <c r="H323" i="1"/>
  <c r="J322" i="1"/>
  <c r="H320" i="1"/>
  <c r="J319" i="1"/>
  <c r="H317" i="1"/>
  <c r="J316" i="1"/>
  <c r="H314" i="1"/>
  <c r="H446" i="1"/>
  <c r="H443" i="1"/>
  <c r="H440" i="1"/>
  <c r="H437" i="1"/>
  <c r="H434" i="1"/>
  <c r="I416" i="1"/>
  <c r="I412" i="1"/>
  <c r="J409" i="1"/>
  <c r="I408" i="1"/>
  <c r="I404" i="1"/>
  <c r="H403" i="1"/>
  <c r="J400" i="1"/>
  <c r="I399" i="1"/>
  <c r="H398" i="1"/>
  <c r="J397" i="1"/>
  <c r="H395" i="1"/>
  <c r="H389" i="1"/>
  <c r="J388" i="1"/>
  <c r="H386" i="1"/>
  <c r="J385" i="1"/>
  <c r="H383" i="1"/>
  <c r="J382" i="1"/>
  <c r="H380" i="1"/>
  <c r="J379" i="1"/>
  <c r="H377" i="1"/>
  <c r="J376" i="1"/>
  <c r="H374" i="1"/>
  <c r="J373" i="1"/>
  <c r="H371" i="1"/>
  <c r="J367" i="1"/>
  <c r="H365" i="1"/>
  <c r="J364" i="1"/>
  <c r="H362" i="1"/>
  <c r="J361" i="1"/>
  <c r="H359" i="1"/>
  <c r="J358" i="1"/>
  <c r="I355" i="1"/>
  <c r="I352" i="1"/>
  <c r="I349" i="1"/>
  <c r="I346" i="1"/>
  <c r="I343" i="1"/>
  <c r="I340" i="1"/>
  <c r="I337" i="1"/>
  <c r="I334" i="1"/>
  <c r="I331" i="1"/>
  <c r="I328" i="1"/>
  <c r="I325" i="1"/>
  <c r="I322" i="1"/>
  <c r="I319" i="1"/>
  <c r="I316" i="1"/>
  <c r="I313" i="1"/>
  <c r="I310" i="1"/>
  <c r="I307" i="1"/>
  <c r="I304" i="1"/>
  <c r="I301" i="1"/>
  <c r="I298" i="1"/>
  <c r="I295" i="1"/>
  <c r="I292" i="1"/>
  <c r="I289" i="1"/>
  <c r="I286" i="1"/>
  <c r="I283" i="1"/>
  <c r="I277" i="1"/>
  <c r="I274" i="1"/>
  <c r="I271" i="1"/>
  <c r="J335" i="1"/>
  <c r="H327" i="1"/>
  <c r="J326" i="1"/>
  <c r="H318" i="1"/>
  <c r="H315" i="1"/>
  <c r="H311" i="1"/>
  <c r="J310" i="1"/>
  <c r="H306" i="1"/>
  <c r="J305" i="1"/>
  <c r="H302" i="1"/>
  <c r="J301" i="1"/>
  <c r="H297" i="1"/>
  <c r="J296" i="1"/>
  <c r="H293" i="1"/>
  <c r="J292" i="1"/>
  <c r="H288" i="1"/>
  <c r="J287" i="1"/>
  <c r="H284" i="1"/>
  <c r="J283" i="1"/>
  <c r="J278" i="1"/>
  <c r="I273" i="1"/>
  <c r="H272" i="1"/>
  <c r="J269" i="1"/>
  <c r="J268" i="1"/>
  <c r="H266" i="1"/>
  <c r="J265" i="1"/>
  <c r="H263" i="1"/>
  <c r="H260" i="1"/>
  <c r="J259" i="1"/>
  <c r="H257" i="1"/>
  <c r="J256" i="1"/>
  <c r="H254" i="1"/>
  <c r="J253" i="1"/>
  <c r="H251" i="1"/>
  <c r="J250" i="1"/>
  <c r="H248" i="1"/>
  <c r="J247" i="1"/>
  <c r="H245" i="1"/>
  <c r="J244" i="1"/>
  <c r="H242" i="1"/>
  <c r="J241" i="1"/>
  <c r="H239" i="1"/>
  <c r="J238" i="1"/>
  <c r="H236" i="1"/>
  <c r="J235" i="1"/>
  <c r="H233" i="1"/>
  <c r="J232" i="1"/>
  <c r="H230" i="1"/>
  <c r="J229" i="1"/>
  <c r="H227" i="1"/>
  <c r="J226" i="1"/>
  <c r="H224" i="1"/>
  <c r="J223" i="1"/>
  <c r="H221" i="1"/>
  <c r="J220" i="1"/>
  <c r="H218" i="1"/>
  <c r="J217" i="1"/>
  <c r="H215" i="1"/>
  <c r="J214" i="1"/>
  <c r="H212" i="1"/>
  <c r="J211" i="1"/>
  <c r="H209" i="1"/>
  <c r="J208" i="1"/>
  <c r="H206" i="1"/>
  <c r="J205" i="1"/>
  <c r="H203" i="1"/>
  <c r="J202" i="1"/>
  <c r="H200" i="1"/>
  <c r="J199" i="1"/>
  <c r="H197" i="1"/>
  <c r="J196" i="1"/>
  <c r="H194" i="1"/>
  <c r="J193" i="1"/>
  <c r="H191" i="1"/>
  <c r="J190" i="1"/>
  <c r="H188" i="1"/>
  <c r="J187" i="1"/>
  <c r="I338" i="1"/>
  <c r="I335" i="1"/>
  <c r="I326" i="1"/>
  <c r="H310" i="1"/>
  <c r="J309" i="1"/>
  <c r="I305" i="1"/>
  <c r="H301" i="1"/>
  <c r="J300" i="1"/>
  <c r="I296" i="1"/>
  <c r="H292" i="1"/>
  <c r="J291" i="1"/>
  <c r="I287" i="1"/>
  <c r="H283" i="1"/>
  <c r="I278" i="1"/>
  <c r="J274" i="1"/>
  <c r="H273" i="1"/>
  <c r="J270" i="1"/>
  <c r="I269" i="1"/>
  <c r="I268" i="1"/>
  <c r="I265" i="1"/>
  <c r="I259" i="1"/>
  <c r="I256" i="1"/>
  <c r="I253" i="1"/>
  <c r="I250" i="1"/>
  <c r="I247" i="1"/>
  <c r="I244" i="1"/>
  <c r="I241" i="1"/>
  <c r="I238" i="1"/>
  <c r="I235" i="1"/>
  <c r="I232" i="1"/>
  <c r="I229" i="1"/>
  <c r="I226" i="1"/>
  <c r="I223" i="1"/>
  <c r="I220" i="1"/>
  <c r="I217" i="1"/>
  <c r="I214" i="1"/>
  <c r="I211" i="1"/>
  <c r="I208" i="1"/>
  <c r="I205" i="1"/>
  <c r="I202" i="1"/>
  <c r="I199" i="1"/>
  <c r="I196" i="1"/>
  <c r="I193" i="1"/>
  <c r="I190" i="1"/>
  <c r="I187" i="1"/>
  <c r="I184" i="1"/>
  <c r="I181" i="1"/>
  <c r="I178" i="1"/>
  <c r="I175" i="1"/>
  <c r="I172" i="1"/>
  <c r="I169" i="1"/>
  <c r="I166" i="1"/>
  <c r="I163" i="1"/>
  <c r="I160" i="1"/>
  <c r="I157" i="1"/>
  <c r="I154" i="1"/>
  <c r="I151" i="1"/>
  <c r="H333" i="1"/>
  <c r="J332" i="1"/>
  <c r="H324" i="1"/>
  <c r="J323" i="1"/>
  <c r="H319" i="1"/>
  <c r="H316" i="1"/>
  <c r="J313" i="1"/>
  <c r="H309" i="1"/>
  <c r="J308" i="1"/>
  <c r="H305" i="1"/>
  <c r="J304" i="1"/>
  <c r="H300" i="1"/>
  <c r="J299" i="1"/>
  <c r="H296" i="1"/>
  <c r="J295" i="1"/>
  <c r="H291" i="1"/>
  <c r="J290" i="1"/>
  <c r="H287" i="1"/>
  <c r="J286" i="1"/>
  <c r="H278" i="1"/>
  <c r="J277" i="1"/>
  <c r="J275" i="1"/>
  <c r="H274" i="1"/>
  <c r="I270" i="1"/>
  <c r="H269" i="1"/>
  <c r="H268" i="1"/>
  <c r="J267" i="1"/>
  <c r="H265" i="1"/>
  <c r="J264" i="1"/>
  <c r="J261" i="1"/>
  <c r="H259" i="1"/>
  <c r="J258" i="1"/>
  <c r="H256" i="1"/>
  <c r="J255" i="1"/>
  <c r="H253" i="1"/>
  <c r="J252" i="1"/>
  <c r="H250" i="1"/>
  <c r="J249" i="1"/>
  <c r="H247" i="1"/>
  <c r="J246" i="1"/>
  <c r="H244" i="1"/>
  <c r="J243" i="1"/>
  <c r="H241" i="1"/>
  <c r="J240" i="1"/>
  <c r="H238" i="1"/>
  <c r="J237" i="1"/>
  <c r="H235" i="1"/>
  <c r="J234" i="1"/>
  <c r="H232" i="1"/>
  <c r="J231" i="1"/>
  <c r="H229" i="1"/>
  <c r="J228" i="1"/>
  <c r="H226" i="1"/>
  <c r="J225" i="1"/>
  <c r="H223" i="1"/>
  <c r="J222" i="1"/>
  <c r="H220" i="1"/>
  <c r="J219" i="1"/>
  <c r="H217" i="1"/>
  <c r="J216" i="1"/>
  <c r="H214" i="1"/>
  <c r="J213" i="1"/>
  <c r="H211" i="1"/>
  <c r="J210" i="1"/>
  <c r="H208" i="1"/>
  <c r="J207" i="1"/>
  <c r="H205" i="1"/>
  <c r="J204" i="1"/>
  <c r="H202" i="1"/>
  <c r="J201" i="1"/>
  <c r="H199" i="1"/>
  <c r="J198" i="1"/>
  <c r="H196" i="1"/>
  <c r="J195" i="1"/>
  <c r="H193" i="1"/>
  <c r="J192" i="1"/>
  <c r="H190" i="1"/>
  <c r="J189" i="1"/>
  <c r="H187" i="1"/>
  <c r="J186" i="1"/>
  <c r="H184" i="1"/>
  <c r="J183" i="1"/>
  <c r="H181" i="1"/>
  <c r="J180" i="1"/>
  <c r="H178" i="1"/>
  <c r="J177" i="1"/>
  <c r="H175" i="1"/>
  <c r="J174" i="1"/>
  <c r="H172" i="1"/>
  <c r="J171" i="1"/>
  <c r="H169" i="1"/>
  <c r="J168" i="1"/>
  <c r="H166" i="1"/>
  <c r="J165" i="1"/>
  <c r="H163" i="1"/>
  <c r="J162" i="1"/>
  <c r="H160" i="1"/>
  <c r="J159" i="1"/>
  <c r="H157" i="1"/>
  <c r="J156" i="1"/>
  <c r="I332" i="1"/>
  <c r="I323" i="1"/>
  <c r="J317" i="1"/>
  <c r="J314" i="1"/>
  <c r="H313" i="1"/>
  <c r="J312" i="1"/>
  <c r="I308" i="1"/>
  <c r="H304" i="1"/>
  <c r="J303" i="1"/>
  <c r="I299" i="1"/>
  <c r="H295" i="1"/>
  <c r="J294" i="1"/>
  <c r="I290" i="1"/>
  <c r="H286" i="1"/>
  <c r="J285" i="1"/>
  <c r="H277" i="1"/>
  <c r="J276" i="1"/>
  <c r="I275" i="1"/>
  <c r="J271" i="1"/>
  <c r="H270" i="1"/>
  <c r="I267" i="1"/>
  <c r="I264" i="1"/>
  <c r="I261" i="1"/>
  <c r="I258" i="1"/>
  <c r="I255" i="1"/>
  <c r="I252" i="1"/>
  <c r="I249" i="1"/>
  <c r="I246" i="1"/>
  <c r="I243" i="1"/>
  <c r="I240" i="1"/>
  <c r="I237" i="1"/>
  <c r="I234" i="1"/>
  <c r="I231" i="1"/>
  <c r="I228" i="1"/>
  <c r="H330" i="1"/>
  <c r="J329" i="1"/>
  <c r="H321" i="1"/>
  <c r="J320" i="1"/>
  <c r="I317" i="1"/>
  <c r="I314" i="1"/>
  <c r="H312" i="1"/>
  <c r="J311" i="1"/>
  <c r="H308" i="1"/>
  <c r="J307" i="1"/>
  <c r="H303" i="1"/>
  <c r="J302" i="1"/>
  <c r="H299" i="1"/>
  <c r="J298" i="1"/>
  <c r="H294" i="1"/>
  <c r="J293" i="1"/>
  <c r="H290" i="1"/>
  <c r="J289" i="1"/>
  <c r="H285" i="1"/>
  <c r="J284" i="1"/>
  <c r="I276" i="1"/>
  <c r="H275" i="1"/>
  <c r="J272" i="1"/>
  <c r="H271" i="1"/>
  <c r="H267" i="1"/>
  <c r="J266" i="1"/>
  <c r="H264" i="1"/>
  <c r="J263" i="1"/>
  <c r="H261" i="1"/>
  <c r="J260" i="1"/>
  <c r="H258" i="1"/>
  <c r="J257" i="1"/>
  <c r="H255" i="1"/>
  <c r="J254" i="1"/>
  <c r="H252" i="1"/>
  <c r="J251" i="1"/>
  <c r="H249" i="1"/>
  <c r="J248" i="1"/>
  <c r="H246" i="1"/>
  <c r="J245" i="1"/>
  <c r="H243" i="1"/>
  <c r="J242" i="1"/>
  <c r="H240" i="1"/>
  <c r="J239" i="1"/>
  <c r="H237" i="1"/>
  <c r="J236" i="1"/>
  <c r="H234" i="1"/>
  <c r="J233" i="1"/>
  <c r="H231" i="1"/>
  <c r="J230" i="1"/>
  <c r="H228" i="1"/>
  <c r="J227" i="1"/>
  <c r="H225" i="1"/>
  <c r="J224" i="1"/>
  <c r="H222" i="1"/>
  <c r="J221" i="1"/>
  <c r="H219" i="1"/>
  <c r="J218" i="1"/>
  <c r="H216" i="1"/>
  <c r="J215" i="1"/>
  <c r="H213" i="1"/>
  <c r="J212" i="1"/>
  <c r="H210" i="1"/>
  <c r="I329" i="1"/>
  <c r="I320" i="1"/>
  <c r="J318" i="1"/>
  <c r="J315" i="1"/>
  <c r="I311" i="1"/>
  <c r="H307" i="1"/>
  <c r="J306" i="1"/>
  <c r="I302" i="1"/>
  <c r="H298" i="1"/>
  <c r="J297" i="1"/>
  <c r="I293" i="1"/>
  <c r="H289" i="1"/>
  <c r="J288" i="1"/>
  <c r="I284" i="1"/>
  <c r="H276" i="1"/>
  <c r="J273" i="1"/>
  <c r="I272" i="1"/>
  <c r="I266" i="1"/>
  <c r="I263" i="1"/>
  <c r="I260" i="1"/>
  <c r="I257" i="1"/>
  <c r="I254" i="1"/>
  <c r="I251" i="1"/>
  <c r="I248" i="1"/>
  <c r="I245" i="1"/>
  <c r="I242" i="1"/>
  <c r="I239" i="1"/>
  <c r="I236" i="1"/>
  <c r="I233" i="1"/>
  <c r="I230" i="1"/>
  <c r="I227" i="1"/>
  <c r="I224" i="1"/>
  <c r="I221" i="1"/>
  <c r="I218" i="1"/>
  <c r="I215" i="1"/>
  <c r="I212" i="1"/>
  <c r="I209" i="1"/>
  <c r="I206" i="1"/>
  <c r="I203" i="1"/>
  <c r="I200" i="1"/>
  <c r="I197" i="1"/>
  <c r="I194" i="1"/>
  <c r="I191" i="1"/>
  <c r="I188" i="1"/>
  <c r="I185" i="1"/>
  <c r="I182" i="1"/>
  <c r="I179" i="1"/>
  <c r="I176" i="1"/>
  <c r="I173" i="1"/>
  <c r="I170" i="1"/>
  <c r="I167" i="1"/>
  <c r="I164" i="1"/>
  <c r="I161" i="1"/>
  <c r="I158" i="1"/>
  <c r="I155" i="1"/>
  <c r="I152" i="1"/>
  <c r="I222" i="1"/>
  <c r="I213" i="1"/>
  <c r="I204" i="1"/>
  <c r="I195" i="1"/>
  <c r="I186" i="1"/>
  <c r="I153" i="1"/>
  <c r="I147" i="1"/>
  <c r="I144" i="1"/>
  <c r="I141" i="1"/>
  <c r="I138" i="1"/>
  <c r="I135" i="1"/>
  <c r="I132" i="1"/>
  <c r="I129" i="1"/>
  <c r="I126" i="1"/>
  <c r="I123" i="1"/>
  <c r="I120" i="1"/>
  <c r="I117" i="1"/>
  <c r="I114" i="1"/>
  <c r="I111" i="1"/>
  <c r="I108" i="1"/>
  <c r="I102" i="1"/>
  <c r="I57" i="1"/>
  <c r="I54" i="1"/>
  <c r="I51" i="1"/>
  <c r="I48" i="1"/>
  <c r="I45" i="1"/>
  <c r="I42" i="1"/>
  <c r="I39" i="1"/>
  <c r="I33" i="1"/>
  <c r="I50" i="1"/>
  <c r="H204" i="1"/>
  <c r="J203" i="1"/>
  <c r="H195" i="1"/>
  <c r="J194" i="1"/>
  <c r="H186" i="1"/>
  <c r="J185" i="1"/>
  <c r="J182" i="1"/>
  <c r="J179" i="1"/>
  <c r="J176" i="1"/>
  <c r="J173" i="1"/>
  <c r="J170" i="1"/>
  <c r="J167" i="1"/>
  <c r="J164" i="1"/>
  <c r="J161" i="1"/>
  <c r="J158" i="1"/>
  <c r="H153" i="1"/>
  <c r="J152" i="1"/>
  <c r="J149" i="1"/>
  <c r="H147" i="1"/>
  <c r="J146" i="1"/>
  <c r="H144" i="1"/>
  <c r="J143" i="1"/>
  <c r="H141" i="1"/>
  <c r="J140" i="1"/>
  <c r="H138" i="1"/>
  <c r="J137" i="1"/>
  <c r="H135" i="1"/>
  <c r="J134" i="1"/>
  <c r="H132" i="1"/>
  <c r="J131" i="1"/>
  <c r="H129" i="1"/>
  <c r="J128" i="1"/>
  <c r="H126" i="1"/>
  <c r="J125" i="1"/>
  <c r="H123" i="1"/>
  <c r="J122" i="1"/>
  <c r="H120" i="1"/>
  <c r="J119" i="1"/>
  <c r="H117" i="1"/>
  <c r="J116" i="1"/>
  <c r="H114" i="1"/>
  <c r="J113" i="1"/>
  <c r="H111" i="1"/>
  <c r="J110" i="1"/>
  <c r="H108" i="1"/>
  <c r="J107" i="1"/>
  <c r="J104" i="1"/>
  <c r="H102" i="1"/>
  <c r="J98" i="1"/>
  <c r="J95" i="1"/>
  <c r="J68" i="1"/>
  <c r="H57" i="1"/>
  <c r="J56" i="1"/>
  <c r="H54" i="1"/>
  <c r="J53" i="1"/>
  <c r="H51" i="1"/>
  <c r="J50" i="1"/>
  <c r="H48" i="1"/>
  <c r="J47" i="1"/>
  <c r="H45" i="1"/>
  <c r="J44" i="1"/>
  <c r="H42" i="1"/>
  <c r="J41" i="1"/>
  <c r="H39" i="1"/>
  <c r="J38" i="1"/>
  <c r="J35" i="1"/>
  <c r="H33" i="1"/>
  <c r="J32" i="1"/>
  <c r="AM23" i="1"/>
  <c r="AG23" i="1"/>
  <c r="K23" i="1"/>
  <c r="A6" i="1"/>
  <c r="I47" i="1"/>
  <c r="I44" i="1"/>
  <c r="I32" i="1"/>
  <c r="I225" i="1"/>
  <c r="I216" i="1"/>
  <c r="I201" i="1"/>
  <c r="I192" i="1"/>
  <c r="H185" i="1"/>
  <c r="H182" i="1"/>
  <c r="H179" i="1"/>
  <c r="H176" i="1"/>
  <c r="H173" i="1"/>
  <c r="H170" i="1"/>
  <c r="H167" i="1"/>
  <c r="H164" i="1"/>
  <c r="H161" i="1"/>
  <c r="H158" i="1"/>
  <c r="H152" i="1"/>
  <c r="J151" i="1"/>
  <c r="I149" i="1"/>
  <c r="I146" i="1"/>
  <c r="I143" i="1"/>
  <c r="I140" i="1"/>
  <c r="I137" i="1"/>
  <c r="I134" i="1"/>
  <c r="I131" i="1"/>
  <c r="I128" i="1"/>
  <c r="I125" i="1"/>
  <c r="I122" i="1"/>
  <c r="I119" i="1"/>
  <c r="I116" i="1"/>
  <c r="I113" i="1"/>
  <c r="I110" i="1"/>
  <c r="I107" i="1"/>
  <c r="I104" i="1"/>
  <c r="I98" i="1"/>
  <c r="I95" i="1"/>
  <c r="I68" i="1"/>
  <c r="I56" i="1"/>
  <c r="I53" i="1"/>
  <c r="I41" i="1"/>
  <c r="J209" i="1"/>
  <c r="H201" i="1"/>
  <c r="J200" i="1"/>
  <c r="H192" i="1"/>
  <c r="J191" i="1"/>
  <c r="I183" i="1"/>
  <c r="I180" i="1"/>
  <c r="I177" i="1"/>
  <c r="I174" i="1"/>
  <c r="I171" i="1"/>
  <c r="I168" i="1"/>
  <c r="I165" i="1"/>
  <c r="I162" i="1"/>
  <c r="I159" i="1"/>
  <c r="I156" i="1"/>
  <c r="J155" i="1"/>
  <c r="H151" i="1"/>
  <c r="J150" i="1"/>
  <c r="H149" i="1"/>
  <c r="J148" i="1"/>
  <c r="H146" i="1"/>
  <c r="J145" i="1"/>
  <c r="H143" i="1"/>
  <c r="J142" i="1"/>
  <c r="H140" i="1"/>
  <c r="J139" i="1"/>
  <c r="H137" i="1"/>
  <c r="J136" i="1"/>
  <c r="H134" i="1"/>
  <c r="J133" i="1"/>
  <c r="H131" i="1"/>
  <c r="J130" i="1"/>
  <c r="H128" i="1"/>
  <c r="J127" i="1"/>
  <c r="H125" i="1"/>
  <c r="J124" i="1"/>
  <c r="H122" i="1"/>
  <c r="J121" i="1"/>
  <c r="H119" i="1"/>
  <c r="J118" i="1"/>
  <c r="H116" i="1"/>
  <c r="J115" i="1"/>
  <c r="H113" i="1"/>
  <c r="J112" i="1"/>
  <c r="H110" i="1"/>
  <c r="J109" i="1"/>
  <c r="H107" i="1"/>
  <c r="J106" i="1"/>
  <c r="H104" i="1"/>
  <c r="J103" i="1"/>
  <c r="H98" i="1"/>
  <c r="H95" i="1"/>
  <c r="J94" i="1"/>
  <c r="I219" i="1"/>
  <c r="I210" i="1"/>
  <c r="I207" i="1"/>
  <c r="I198" i="1"/>
  <c r="I189" i="1"/>
  <c r="H183" i="1"/>
  <c r="H180" i="1"/>
  <c r="H177" i="1"/>
  <c r="H174" i="1"/>
  <c r="H171" i="1"/>
  <c r="H168" i="1"/>
  <c r="H165" i="1"/>
  <c r="H162" i="1"/>
  <c r="H159" i="1"/>
  <c r="H156" i="1"/>
  <c r="H155" i="1"/>
  <c r="J154" i="1"/>
  <c r="I150" i="1"/>
  <c r="I148" i="1"/>
  <c r="I145" i="1"/>
  <c r="I142" i="1"/>
  <c r="I139" i="1"/>
  <c r="I136" i="1"/>
  <c r="I133" i="1"/>
  <c r="I130" i="1"/>
  <c r="I127" i="1"/>
  <c r="I124" i="1"/>
  <c r="I121" i="1"/>
  <c r="I118" i="1"/>
  <c r="I115" i="1"/>
  <c r="I112" i="1"/>
  <c r="I109" i="1"/>
  <c r="I106" i="1"/>
  <c r="I103" i="1"/>
  <c r="I94" i="1"/>
  <c r="H207" i="1"/>
  <c r="J206" i="1"/>
  <c r="H198" i="1"/>
  <c r="J197" i="1"/>
  <c r="H189" i="1"/>
  <c r="J188" i="1"/>
  <c r="J184" i="1"/>
  <c r="J181" i="1"/>
  <c r="J178" i="1"/>
  <c r="J175" i="1"/>
  <c r="J172" i="1"/>
  <c r="J169" i="1"/>
  <c r="J166" i="1"/>
  <c r="J163" i="1"/>
  <c r="J160" i="1"/>
  <c r="J157" i="1"/>
  <c r="H154" i="1"/>
  <c r="J153" i="1"/>
  <c r="H150" i="1"/>
  <c r="H148" i="1"/>
  <c r="J147" i="1"/>
  <c r="H145" i="1"/>
  <c r="J144" i="1"/>
  <c r="H142" i="1"/>
  <c r="J141" i="1"/>
  <c r="H139" i="1"/>
  <c r="J138" i="1"/>
  <c r="H136" i="1"/>
  <c r="J135" i="1"/>
  <c r="H133" i="1"/>
  <c r="J132" i="1"/>
  <c r="H130" i="1"/>
  <c r="J129" i="1"/>
  <c r="H127" i="1"/>
  <c r="J126" i="1"/>
  <c r="H124" i="1"/>
  <c r="J123" i="1"/>
  <c r="H121" i="1"/>
  <c r="J120" i="1"/>
  <c r="H118" i="1"/>
  <c r="J117" i="1"/>
  <c r="H115" i="1"/>
  <c r="J114" i="1"/>
  <c r="H112" i="1"/>
  <c r="J111" i="1"/>
  <c r="H109" i="1"/>
  <c r="J108" i="1"/>
  <c r="H106" i="1"/>
  <c r="H103" i="1"/>
  <c r="J102" i="1"/>
  <c r="H94" i="1"/>
  <c r="H58" i="1"/>
  <c r="J57" i="1"/>
  <c r="H55" i="1"/>
  <c r="J54" i="1"/>
  <c r="H52" i="1"/>
  <c r="J51" i="1"/>
  <c r="H49" i="1"/>
  <c r="J48" i="1"/>
  <c r="J45" i="1"/>
  <c r="J42" i="1"/>
  <c r="H40" i="1"/>
  <c r="J39" i="1"/>
  <c r="H37" i="1"/>
  <c r="H34" i="1"/>
  <c r="J33" i="1"/>
  <c r="H31" i="1"/>
  <c r="H28" i="1"/>
  <c r="H25" i="1"/>
  <c r="AO23" i="1"/>
  <c r="AI23" i="1"/>
  <c r="AC23" i="1"/>
  <c r="A21" i="1"/>
  <c r="A2" i="1"/>
  <c r="AN23" i="1"/>
  <c r="AH23" i="1"/>
  <c r="AB23" i="1"/>
  <c r="A1" i="1"/>
  <c r="I38" i="1"/>
  <c r="I35" i="1"/>
  <c r="H68" i="1"/>
  <c r="J58" i="1"/>
  <c r="H50" i="1"/>
  <c r="J49" i="1"/>
  <c r="H41" i="1"/>
  <c r="J40" i="1"/>
  <c r="H32" i="1"/>
  <c r="AJ23" i="1"/>
  <c r="I49" i="1"/>
  <c r="I40" i="1"/>
  <c r="AF23" i="1"/>
  <c r="J28" i="1"/>
  <c r="A4" i="1"/>
  <c r="I34" i="1"/>
  <c r="AK23" i="1"/>
  <c r="I58" i="1"/>
  <c r="A5" i="1"/>
  <c r="J31" i="1"/>
  <c r="AE23" i="1"/>
  <c r="I25" i="1"/>
  <c r="I52" i="1"/>
  <c r="H56" i="1"/>
  <c r="J55" i="1"/>
  <c r="H47" i="1"/>
  <c r="H38" i="1"/>
  <c r="J37" i="1"/>
  <c r="J25" i="1"/>
  <c r="A3" i="1"/>
  <c r="I55" i="1"/>
  <c r="I37" i="1"/>
  <c r="I31" i="1"/>
  <c r="I28" i="1"/>
  <c r="AD23" i="1"/>
  <c r="H53" i="1"/>
  <c r="J52" i="1"/>
  <c r="H44" i="1"/>
  <c r="H35" i="1"/>
  <c r="J34" i="1"/>
  <c r="AL23" i="1"/>
  <c r="A18" i="1" l="1"/>
  <c r="A23" i="1"/>
  <c r="A24" i="1"/>
  <c r="A13" i="1"/>
</calcChain>
</file>

<file path=xl/sharedStrings.xml><?xml version="1.0" encoding="utf-8"?>
<sst xmlns="http://schemas.openxmlformats.org/spreadsheetml/2006/main" count="16750" uniqueCount="3401">
  <si>
    <t>Visualización de Datos</t>
  </si>
  <si>
    <t>Positiva Compañía de Seguros S.A.</t>
  </si>
  <si>
    <t xml:space="preserve">*Seleccionar solo AÑO  </t>
  </si>
  <si>
    <t>TIEMPO</t>
  </si>
  <si>
    <t>ORDENES</t>
  </si>
  <si>
    <t>ORDEN</t>
  </si>
  <si>
    <t>CENTRO DE COSTO</t>
  </si>
  <si>
    <t>RUBRO</t>
  </si>
  <si>
    <t>CONTRATO</t>
  </si>
  <si>
    <t>SUBRUBRO</t>
  </si>
  <si>
    <t>PROVEEDOR</t>
  </si>
  <si>
    <t>OBJETO DE CONTRATO</t>
  </si>
  <si>
    <t>CÓDIGO NACIONES UNIDAS</t>
  </si>
  <si>
    <t>FECHA INICIO</t>
  </si>
  <si>
    <t>FECHA TERMINACIÓN</t>
  </si>
  <si>
    <t>JUSTIFICACIÓN NECESIDAD</t>
  </si>
  <si>
    <t>OBJETIVO ESTRATÉGICO</t>
  </si>
  <si>
    <t>MODALIDAD SELECCIÓN</t>
  </si>
  <si>
    <t>NOMBRE INICIATIVA</t>
  </si>
  <si>
    <t>OBSERVACIONES</t>
  </si>
  <si>
    <t>VIGENCIA FUTURA</t>
  </si>
  <si>
    <t>TECHO PRESUPUESTAL</t>
  </si>
  <si>
    <t>Monto</t>
  </si>
  <si>
    <t>Valor Estimado de la Necesidad AÑO 1</t>
  </si>
  <si>
    <t>Valor Estimado de la Necesidad AÑO 2</t>
  </si>
  <si>
    <t>Valor Estimado de la Necesidad AÑO 3</t>
  </si>
  <si>
    <t>C05012024</t>
  </si>
  <si>
    <t>0710-2019</t>
  </si>
  <si>
    <t>Ofic. Tecnologías de</t>
  </si>
  <si>
    <t>GastosAdministrativos</t>
  </si>
  <si>
    <t>Arrendamientos</t>
  </si>
  <si>
    <t>COMWARE SA - 8600453791</t>
  </si>
  <si>
    <t>Arrendamientos: Adquisición de computadores en la modalidad DaaS (Device as a Service)</t>
  </si>
  <si>
    <t>43211500</t>
  </si>
  <si>
    <t>1/01/2020</t>
  </si>
  <si>
    <t>31/12/2024</t>
  </si>
  <si>
    <t>Positiva cuenta en la actualidad con 1258 computadores, de los cuales el 76% tiene una antigüedad superior a 6 años, 5 % entre 4 y 5 años y  18%  3 años y apenas el 1% (6 computadores) tienen entre 1 y 2 años. Esta obsolescencia está impactando las actividades del personal de Positiva dado que las características y configuración de los equipos son insuficientes para llevar a cabo sus labores. Por otro lado, de acuerdo con las estadísticas de la mesa de ayuda, los casos abiertos relacionados con problemas en los equipos pasaron de un promedio de 52 al mes a 130 mensuales en lo corrido del 2019.  Se requiere  actualización tecnológica a una más reciente, a traves de suministro, en calidad de arrendamiento de equipos de cómputo, esta modalidad le permite a Positiva contar con equipos actualizados y competitivos.</t>
  </si>
  <si>
    <t>6. Optimizar procesos organizacionales en forma sostenible</t>
  </si>
  <si>
    <t>Invitación cerrada</t>
  </si>
  <si>
    <t>N/A</t>
  </si>
  <si>
    <t/>
  </si>
  <si>
    <t>SI</t>
  </si>
  <si>
    <t>C55002024</t>
  </si>
  <si>
    <t>0848 2021</t>
  </si>
  <si>
    <t>Gcia. Logística</t>
  </si>
  <si>
    <t>FARIVAS S.A.S EN LIQUIDACION - 900550054-1</t>
  </si>
  <si>
    <t>Vigencia 2024 (1/1/2024 al 30/11/2024) Nuevo contrato de arrendamiento  para el punto de atención de la Sucursal Antioquia</t>
  </si>
  <si>
    <t>80131502</t>
  </si>
  <si>
    <t>1/01/2024</t>
  </si>
  <si>
    <t>30/11/2024</t>
  </si>
  <si>
    <t>Positiva no cuenta con infraestructura propia para su normal funcionamiento requiere  contrato de arrendamiento en este punto</t>
  </si>
  <si>
    <t>4. Atraer, fidelizar  y profundizar clientes a través de una experiencia excepcional</t>
  </si>
  <si>
    <t>No requiere contrato</t>
  </si>
  <si>
    <t>NO APLICA</t>
  </si>
  <si>
    <t>C55012024</t>
  </si>
  <si>
    <t>0891 2021</t>
  </si>
  <si>
    <t>ACTIVOS Y BIENES NIT. 900739209-1</t>
  </si>
  <si>
    <t>Vigencia 2024 (1/1/2024 al 31/12/2024) Nuevo contrato de arrendamiento  para la sede Administrativa de la Sucursal Antioquia</t>
  </si>
  <si>
    <t>No aplica</t>
  </si>
  <si>
    <t>C45262024</t>
  </si>
  <si>
    <t>Gcia. Afiliaciones y</t>
  </si>
  <si>
    <t>Otros Honorarios</t>
  </si>
  <si>
    <t>CONTRATISTA</t>
  </si>
  <si>
    <t>Prestacion de servicios</t>
  </si>
  <si>
    <t>80121610</t>
  </si>
  <si>
    <t>01/01/2024</t>
  </si>
  <si>
    <t>2. Aumentar los ingresos de forma sostenible</t>
  </si>
  <si>
    <t>Invitación directa</t>
  </si>
  <si>
    <t>NO</t>
  </si>
  <si>
    <t>C55022024</t>
  </si>
  <si>
    <t>0483 2022</t>
  </si>
  <si>
    <t>Servicios de Aseo, Administración y Vigilancia</t>
  </si>
  <si>
    <t>SEGURIDAD NAPOLES LIMITADA</t>
  </si>
  <si>
    <t>Servicios de vigilancia y seguridad privada con monitoreo de alarmas para las sucursales de Positiva Compañía de Seguros SA vigencia 2024</t>
  </si>
  <si>
    <t>92121504</t>
  </si>
  <si>
    <t>Se requiere contar con los servicios de vigilancia y seguridad privada con monitoreo de alarmas para las sucursales de Positiva Compañía de Seguros SA vigencia 2024</t>
  </si>
  <si>
    <t>C55032024</t>
  </si>
  <si>
    <t>0496 2022</t>
  </si>
  <si>
    <t>SERVIFUTURO AMBIENTES LTDA</t>
  </si>
  <si>
    <t>Servicio de aseo y cafeteria a las oficinas administrativas de Positiva Compañia de Seguros SA vigencia 2024</t>
  </si>
  <si>
    <t>76111500, 95121503</t>
  </si>
  <si>
    <t>Se requiere contar con el servicio de aseo y cafeteria a las oficinas administrativas de Positiva Compañia de Seguros SA vigencia 2024</t>
  </si>
  <si>
    <t>C05022024</t>
  </si>
  <si>
    <t>Mantenimiento, Reparaciones y Adecuaciones</t>
  </si>
  <si>
    <t>CROMASOFT</t>
  </si>
  <si>
    <t>Administración, soporte y mantenimiento a Base de datos DBA  y administración del servidor de la aplicación SNP Sistema de Nómina de Pensionados de FOPEP</t>
  </si>
  <si>
    <t>43231500</t>
  </si>
  <si>
    <t>1/01/2023</t>
  </si>
  <si>
    <t>Garantizar el pago de las mesadas pensionales de los ramos de: Riesgos laborales, rentas vitalicias, conmutaciones pensionales, asi como pagos periodicos correspondiente al ramo BEPS, con los estandares de calidad y oportunidad que los pensionados requieren y con los servicios de seguridad, confiabilidad e integriad que la compañia exige, po rlo tanto rquiere seguir contando con la aplicación SNP lo suficientemente robusta, eficiente, segura, controlada y flexible que esté en capacidad de recibir y administrar eficientemente cualquier nómina.</t>
  </si>
  <si>
    <t>8. Simplificar, digitalizar e integrar los procesos</t>
  </si>
  <si>
    <t>C65012024</t>
  </si>
  <si>
    <t>0478-2022</t>
  </si>
  <si>
    <t>Gcia. Indemnizacione</t>
  </si>
  <si>
    <t>CROMASOFT SAS</t>
  </si>
  <si>
    <t>PRESTACIÓN DE SERVICIOS: Prestación Servicio de Administración, soporte y Mantenimiento a Base de datos DBA  y administración del servidor de la aplicaciones Sistema de Nómina de Pensionados SNP – SISTEMA NOMINA DE PENSIONADOS DE FOPEP</t>
  </si>
  <si>
    <t>Servicio de soporte funcional y tecnológico para el Sistema de Nómina de Pensionados – SNP del FOPEP, a través de la modalidad de prestación de servicios profesionales, para garantizar el pago eficiente, seguro y controlado de todas las nóminas de pensionados de Positiva Compañía de Seguros</t>
  </si>
  <si>
    <t>Contrato por dos años (vigencia 2023 y 2024). Supervisión compartida con la Oficina de Tecnologías de la Información</t>
  </si>
  <si>
    <t>C65022024</t>
  </si>
  <si>
    <t>0053-2023</t>
  </si>
  <si>
    <t>Gcia. Actuaría</t>
  </si>
  <si>
    <t>Willis Towers Watson Consultores S.A. NIT  830514927 - 1</t>
  </si>
  <si>
    <t>PRESTACIÓN DE SERVICIOS: Prestación de servicios profesionales especializados con una persona jurídica para dar cumplimiento con lo ordenado en la Circular Externa 022 de 2015 de la Superintendencia Financiera de Colombia relacionado con el rol del actuario responsable respecto a la certificación de suficiencia de las reservas técnicas de Positiva Compañía de Seguros S.A., frente a los requisitos exigidos en la Circular Externa 045 de 2016 y demás normas que la modifiquen, así como la atención de las instrucciones y requerimientos que sean impartidos por la Superintendencia Financiera de Colombia.</t>
  </si>
  <si>
    <t>80101504</t>
  </si>
  <si>
    <t>1/02/2023</t>
  </si>
  <si>
    <t>31/01/2025</t>
  </si>
  <si>
    <t>Se requiere contratar los servicios con una persona jurídica  especializada en cálculos actuariales para que realice certificación de suficiencia de reservas técnicas de Positiva, certificar las metodologías de cálculo de las reservas técnicas y formule las recomendaciones a que haya lugar, derivado de su rol de actuario responsable en cumplimiento de lo ordenado por la SFC mediante CE 022 de 2015 y CE 045 de 2016.</t>
  </si>
  <si>
    <t>5. Garantizar cubrimiento de Reservas por Ramo</t>
  </si>
  <si>
    <t>Contrato por dos años por valor total de $675.465.519</t>
  </si>
  <si>
    <t>C45012024</t>
  </si>
  <si>
    <t>Gcia. Recaudo y Cart</t>
  </si>
  <si>
    <t>Honorarios por Gestiones de Cobranza</t>
  </si>
  <si>
    <t>EFFECTIVE COMPUTER SOLUTIONS S.A.S</t>
  </si>
  <si>
    <t>Prestación de servicios de una solución web en la modalidad de software como servicio (SaaS) para la administración de cartera para el control y seguimiento de los procesos de cobro que adelanta la compañía en cartera ARL, cartera ramos de personas, recobros por mora, procesos coactivos y en general, cualquier modalidad de cobro que requiera.</t>
  </si>
  <si>
    <t>1/03/2023</t>
  </si>
  <si>
    <t>31/03/2024</t>
  </si>
  <si>
    <t>Se requiere de una herramienta tecnológica que permita realizar de manera ágil y oportuna el seguimiento y control a la gestión de cobro de toda la cartera de la compañía para optimizar el proceso y garantizar la recuperación de la cartera vencida para garantizar el cumplimiento de las metas establecidas por la compañía.</t>
  </si>
  <si>
    <t>C45022024</t>
  </si>
  <si>
    <t>Papelería Producción</t>
  </si>
  <si>
    <t>IDEQS</t>
  </si>
  <si>
    <t>Contratación de un servicio de elaboración, impresión, personalización y distribución de carnés en fisico y/o virtual para la población afiliada a Positiva Compañía de Seguros en ARL y a los asegurados de las pólizas del ramo de Vida en material PVC, papel, Sticker   manteniendo un stock de los mismos, para garantizar el cumplimiento de las  promesas de valor al momento de cerrar los negocios y efectuar la suscripción de las diferentes pólizas que expide la Compañía. </t>
  </si>
  <si>
    <t>80101510</t>
  </si>
  <si>
    <t>Se requiere prestar el servicio de elaboración, impresión, personalización y distribución de carnés en fisico y/o virtual para la población afiliada a Positiva Compañía de Seguros en ARL y a los asegurados de las pólizas del ramo de Vida en material PVC, papel, Sticker   manteniendo un stock de los mismos, para garantizar el cumplimiento de las  promesas de valor al momento de cerrar los negocios y efectuar la suscripción de las diferentes pólizas que expide la Compañía. </t>
  </si>
  <si>
    <t>C55042024</t>
  </si>
  <si>
    <t>0227 2023</t>
  </si>
  <si>
    <t>Gcia. Gestión Financ</t>
  </si>
  <si>
    <t>Honorarios Revisoria Fiscal</t>
  </si>
  <si>
    <t>BDO AUDIT S.A.S.</t>
  </si>
  <si>
    <t>Prestación de servicios profesionales de Revisoría Fiscal</t>
  </si>
  <si>
    <t>84111802</t>
  </si>
  <si>
    <t>27/09/2023</t>
  </si>
  <si>
    <t>Se requiere la continuidad en la prestación del servicio de Revisoría Fiscal</t>
  </si>
  <si>
    <t>9. Disponer de información confiable y oportuna</t>
  </si>
  <si>
    <t>C65032024</t>
  </si>
  <si>
    <t>0265-2023</t>
  </si>
  <si>
    <t>Gerencia Médica</t>
  </si>
  <si>
    <t>ANDRES VALERO GUZMAN C.C. 1073159507</t>
  </si>
  <si>
    <t>PRESTACIÓN DE SERVICIOS: Prestar servicios profesionales para la atención, medición y control de los servicios de salud gestinados a la población asegurada de la Compñaia y sus indicadores que se gestionan en el marco del sub proceso de Prestaciones de servicios de salud, asi como la estructuración e implementacion de acciones correctivas y de mejora que se identifiquen en el proceso.</t>
  </si>
  <si>
    <t>15/03/2023</t>
  </si>
  <si>
    <t>15/03/2024</t>
  </si>
  <si>
    <t>Positiva Compañía de Seguros en el marco de administradora de riesgos laborales  mediante el sub proceso de prestaciones de servicios de salud atiende en promedio 28.000 asegurados que requieren asistencia médica directa, servicios que son gestionados mediante los diferentes canales de atención a la población asegurada, la red de servicios asistenciales, los clientes y demas grupos de interes, la operación esta disponible las 24 horas al día los 365 días del año. El sub proceso de encuentra enmarcado en el modelo de atención del siniestro Positiva Cuida,  como un pilar fundametal para garantizar nuestra oferta de valor a nuestros clintes durante la gestión de los siniestros en términos de calidad, oportunidad y pertinencia de las solicitudes radicadas por los clientes y afiliados, incluidas aquellas solicitudes que ingresan mediante requerimientos tipo PQRD y tutelas y que requieren de una gestión oportuna al estar relacionadas con la prestación del servicio médico asistencial, y adicional a las actividades realizadas por el proveedor estratégico se requiere la prestación del servicio  para el apoyo, control y seguimiento en la  gestión y tramite de las solicitudes de servicios de salud solictados a la Compañia.</t>
  </si>
  <si>
    <t>Contrato de Prestación de Servicios</t>
  </si>
  <si>
    <t>C65042024</t>
  </si>
  <si>
    <t>0284-2023</t>
  </si>
  <si>
    <t>LINA MARCELA VANEGAS HOYOS</t>
  </si>
  <si>
    <t>PRESTACION DE SERVICIOS: Prestar servicios  profesionales de médico enfocados en  términos de congruencia, calidad y pertinencia médica de la gestión de las autorizaciones de servicios de salud durante la atención, medición y control de los servicios de salud gestinados a la poblacion asegurada de la Compñaia y sus indicadores que se gestionan en el marco del sub proceso de Prestaciones de servicios de salud, asi como la estructuración e implementacion de acciones correctivas y de mejora que se identifiquen en el proceso.</t>
  </si>
  <si>
    <t>C65052024</t>
  </si>
  <si>
    <t>0259-2023</t>
  </si>
  <si>
    <t>JOSE DARIO VARGAS OROZCO C.C. 12.270.847</t>
  </si>
  <si>
    <t>PRESTACION DE SERVICIOS: Prestar servicios profesionales y acompañamiento para el monitoreo del ciclo de vida de los siniestros de ARL (AT – EL) identificando aquellos que presentan desviaciones durante la prestación  de los servicios a cargo de la ARL  Positiva Compañía de Seguros.</t>
  </si>
  <si>
    <t>POSITIVA COMPAÑÍA DE SEGUROS S.A., cuenta con la confianza de 455.870 empresas y 2.590.894 trabajadores (Dependientes e Independientes) afiliados, con corte al mes de diciembre de 2022 en el ramo de riesgos laborales, Positiva compañía de seguros para mayor control de sus actividades misionales cuenta con las siguientes actividades centralizadas en casa matriz: Medicina Laboral, Autorizaciones de servicios, Contratación de servicios de salud y operadores nacionales, Auditorias de cuentas medicas, Auditorias de Prestaciones Económicas, Atención de siniestros de seguros de vida. Por lo anterior, Positiva requiere un apoyo profesional adicional  para Monitorear el cumplimiento y correcta ejecución del modelo de atención integral del siniestro a nivel nacional para los casos de Accidente de Trabajo  y  Enfermedad Laboral reconocidos por la compañía de acuerdo con su clasificación de gravedad, dado que la gestión de los  Profesionales de Planta asignados resulta ser insuficiente para atender dichos requerimientos.</t>
  </si>
  <si>
    <t>C65062024</t>
  </si>
  <si>
    <t>0286-2023</t>
  </si>
  <si>
    <t>KAREN LORENA BECERRA LEON</t>
  </si>
  <si>
    <t>PRESTACION DE SERVICIOS: Prestar servicios profesionales y acompañamiento para el monitoreo del ciclo de vida de los siniestros de ARL (AT – EL) identificando aquellos que presentan desviaciones durante la prestación  de los servicios de Rehabilitación Integral a cargo de la ARL  Positiva Compañía de Seguros.</t>
  </si>
  <si>
    <t>C65072024</t>
  </si>
  <si>
    <t>0264-2023</t>
  </si>
  <si>
    <t>CLAUDIA LILIANA QUIMBAYO CORTES C.C.  52.355.372</t>
  </si>
  <si>
    <t>"PRESTACIÓN DE SERVICIOS: Prestar los servicios profesionales especializados en medicina laboral y/o salud ocupacional para dar acompañamiento, asesoría, gestión, seguimiento y control poblacional de los siniestros en las diferentes etapas de los procesos de origen, pérdida de capacidad laboral, juntas de calificación, requerimientos jurídicos o externos por parte de otras entidades; de igual forma gestión de eventos sin siniestro o que ameritan intervención directa técnica para mantener la efectividad en el subproceso de Reporte y Comprobación de derechos de Positiva Compañía de Seguros S.A."</t>
  </si>
  <si>
    <t>"En el marco del subproceso de reporte y comprobación de derechos se debe tener en cuenta los servicios a cubrir desde los siguientes procedimientos: 1) Determinación de origen de siniestros no mortales y mortales. Todo siniestro reportado ante Positiva tendrá una determinación de origen y validación de cobertura que se efectúa bajo los soportes documentales referidos en la ficha técnica denominada determinación de origen accidente de trabajo, o en lo que concerniente en la determinación de origen presunta enfermedad laboral, excepto cuando a discreción del profesional que está adelantando la determinación de origen, considere necesaria la evaluación presencial del paciente. El resultado de la determinación de origen contiene el detalle de los diagnósticos aceptados y aquellos considerados como no derivados del siniestro.  2) Determinación Enfermedad Laboral: Aquí se realiza análisis de la documentación allegada a la Compañía con el fin de evaluar las características del evento de salud, para determinar el origen de la presunta Enfermedad Laboral de acuerdo con la normatividad vigente.  3) Calificación, recalificación y calificación Integral de Pérdida de Capacidad Laboral. Dicho procedimiento tiene por objeto realizar una evaluación cuantitativa de las secuelas derivadas de un accidente de trabajo o una presunta enfermedad laboral, evaluando su estado de conformidad con el Manual Único para la Calificación de la Pérdida de Capacidad Laboral y Ocupacional, generando una calificación de Pérdida de Capacidad Laboral. Asimismo, incluye recalificaciones y calificaciones integrales, las cuales se realizan a todo siniestro que haya alcanzado la Mejoría Médica Máxima (MMM), o que termine el proceso de rehabilitación integral determinándose una Pérdida de Capacidad Laboral. Dentro del procedimiento de calificación de pérdida de capacidad laboral, también se pueden efectuar recalificaciones, calificaciones de tipo integral y calificaciones semiautomáticas, éstas inician con la calificación de PCL y termina con la formulación de acciones preventivas, correctivas y de mejora. 3.1. Recalificación y Revisión del Estado de Invalidez Positiva realiza la revisión del estado de invalidez a los pensionados que ostenten esta condición, y registra el resultado en el Sistema de Información de acuerdo con la normatividad vigente. Según el diagnóstico y el porcentaje de Pérdida de Capacidad Laboral mayor o igual al cincuenta (50%), se determina si se mantiene o no el grado de invalidez del pensionado que sufrió un accidente de trabajo o enfermedad de origen laboral. 4) Gestión de Controversias. Envío y seguimiento a Juntas de Calificación de Invalidez. Solicitar y realizar seguimiento ante las Juntas Regionales de Calificación de Invalidez (JRCI) o Nacional de Calificación de Invalidez (JNCI). Su objetivo es el de dirimir las controversias que se puedan generar por la inconformidad de las partes interesadas, bien sea por la determinación de origen, calificación de pérdida de capacidad laboral o fecha de estructuración.  5) Notificaciones Realizar el trámite de notificaciones que conlleve el desarrollo de los diferentes procesos de determinación de origen y calificación de PCL, así como el seguimiento que conlleve el desarrollo de los diferentes procesos que adelante la Compañía frente a los procedimientos en Medicina Laboral. Para dar cumplimiento a todas las actividades de Medicina Laboral (reporte y comprobación de derechos) Positiva compañía de seguros S.A. maneja la operación a través de los proveedores definidos por la compañía a  los cuales se les exige el cumplimiento de los Acuerdos de Niveles de Servicio definidos por la Compañía para garantizar un proceso de Medicina Laboral integral, seguro y controlado; que permita la interacción de forma eficiente, con una ventaja competitiva para la fidelización de los clientes y el incremento de los ingresos en forma sostenible. Teniendo en cuenta la complejidad de la supervisión de los contratos  de  proveedores de calificación y a la  luz  de los volúmenes expuestos de calificación  se requiere realizar la contratación de un profesional con experticia en medicina la boral y /o salud ocupacional para dar acompañamiento, asesoría, gestión, seguimiento y control poblacional de los siniestros en las diferentes etapas de los procesos de origen, pérdida de capacidad laboral, juntas de calificación, requerimientos jurídicos o externos por parte de otras entidades."</t>
  </si>
  <si>
    <t>C65082024</t>
  </si>
  <si>
    <t>0333-2023</t>
  </si>
  <si>
    <t>YAXEL WADYLNEFF RODRIGUEZ CIFUENTES</t>
  </si>
  <si>
    <t>C55052024</t>
  </si>
  <si>
    <t>GOMEZ BOTERO S.C.A NIT 900.074.219-8</t>
  </si>
  <si>
    <t>Vigencia 2024 (1/1/2024 al 31/12/2024) nuevo contrato de arrendamiento Sucursal Caldas</t>
  </si>
  <si>
    <t>Se requiere contar con el inmueble para la operación de la Sucursal Caldas</t>
  </si>
  <si>
    <t>C65092024</t>
  </si>
  <si>
    <t>0298-2023</t>
  </si>
  <si>
    <t>VIVIANA ANDREA OSPINA CALDERON CC30234847</t>
  </si>
  <si>
    <t>PRESTACION DE SERVICIOS: Prestar servicios profesionales, brindando asesoría, apoyo y acompañamiento en los  trámites precontractuales, contractuales y postcontractuales de los procesos a realizar por la Compañía al grupo de servicios definidos por la Vicepresidencia Técnica  y la Gerencia Médica referentes a la red de prestadores de servicios de salud en el subproceso de Planeación del Modelo de atención integral del siniestro de Positiva Compañía de Seguros.</t>
  </si>
  <si>
    <t>1/04/2023</t>
  </si>
  <si>
    <t>En lo corrido del año 2020 ya se han tramitado 223 contratos por invitación directa, 213 otrosíes y se tiene proyectado  para el 2022 y 2023 para garantizar la continuidad en la prestación de los servicios a los asegurados de la compañía los siguientes procesos: Estudios de mercado de Medicina laboral, interventoria de medicina laboral, medicamentos, Material de Osteosintesis, Invitación Pública de Traslados no urgentes tiquetes aereos, intermunicipales, hospedaje y alimentación. Por lo anterior, Positiva requiere un apoyo profesional adicional  para atender las gestiones del subproceso de negociación y control de la red asistencial perteneciente a la Gerencia Médica, dado que la gestión de los 6 Profesionales de Planta asignados a este subproceso para tal efecto, de los cuales ninguno cuenta con esta profesión o perfil, resulta ser insuficiente para atender dichos requerimientos.</t>
  </si>
  <si>
    <t>C65102024</t>
  </si>
  <si>
    <t>0385-2023</t>
  </si>
  <si>
    <t>WILLIS REYES VALDES CC 72175804</t>
  </si>
  <si>
    <t>PRESTACIÓN DE SERVICIOS: Prestar los servicios profesionales en la gestión de los trámites relacionados con la atención, decisión y liquidación de las reclamaciones de Seguros de Vida de los ramos que comercializa Positiva Compañía de Seguros.</t>
  </si>
  <si>
    <t>Positiva Compañía de seguros tiene como objeto la comercialización de los seguros de personas dentro del aseguramiento público, actualmente cuenta con 6 ramos autorizados para su comercialización y depositados en la Superintendencia Financiera de Colombia, como son el ramo de Exequias, Vida Individual, Accidentes Personales, Vida Grupo, Desempleo y Salud, por lo tanto, debe adelantar todas sus actividades y actuaciones en un entorno de alta competitividad, eficacia, eficiencia y transparencia, que garantice la sostenibilidad financiera y la excelencia en la prestación de los servicios en estos momentos tan difíciles como lo es en el momento de un siniestro. Por tal razón se requiere que tanto la atencion, trámite y gestión integral del siniestro se proporcione con la mayor oportunidad cumpliendo con los acuerdos comerciales acordados con nuestros clientes, como con la calidad que ellos merecen según la cobertura del contrato de seguro. Esta Aseguradora en el marco del Macroproceso de Gestión del Cliente, proceso de gestión de siniestros, Subproceso de Gestión de Reconocimiento de Prestaciones Asistenciales y Económicas   ejecuta la atención a reclamaciones por siniestros,  atendiendo en promedio 3.332 reclamaciones, las cuales dentro del análisis se requiere de los servicios de un profesional médico para que dentro de la gestión integral del siniestro realice concepto técnico y auditoria médica garantizando oportunamente la máxima protección de nuestros clientes con la mayor cobertura y respaldo en términos de calidad, oportunidad y pertinencia.</t>
  </si>
  <si>
    <t>C55062024</t>
  </si>
  <si>
    <t>0328 2023</t>
  </si>
  <si>
    <t>SICMES</t>
  </si>
  <si>
    <t>Prestación de servicios especializados de mesa de servicio nivel 1, operador 7x24, analista Aranda, soporte técnico para infraestructura básica, mantenimiento y aprovisionamiento de componentes para POSITIVA COMPAÑÍA DE SEGUROS S.A. a nivel Nacional.</t>
  </si>
  <si>
    <t>81111811</t>
  </si>
  <si>
    <t>Se requiere la prestación de servicios especializados de MESA DE SERVICIO NIVEL 1 Y EL SOPORTE TECNICO PARA INFRAESTRUCTURA BÁSICA DE POSITIVA COMPAÑÍA DE SEGUROS S.A. A NIVEL NACIONAL.</t>
  </si>
  <si>
    <t>C45032024</t>
  </si>
  <si>
    <t>Vice. de Operaciones</t>
  </si>
  <si>
    <t>Servicio de Call Center</t>
  </si>
  <si>
    <t>CONTAC CENTER</t>
  </si>
  <si>
    <t>"Prestación de servicios de Contact Center de acuerdo a las políticas, normas y características definidas por POSITIVA COMPAÑÍA DE SEGUROS S.A., para ofrecer un soporte integral de información de la compañía, a los afiliados a Riesgos laborales, diferentes ramos de pólizas de vida: vida individual, accidentes personales, vida grupo, exequias, desempleo, planes de salud, rentas vitalicias, conmutaciones pensionales, BEPS y, a los otros ramos que sean autorizados a la compañía  y a los ciudadanos en general; con el objetivo permanente de brindar una información completa y satisfactoria en primer contacto a cada una de las solicitudes, agregando valor a los asegurados y ciudadanos."</t>
  </si>
  <si>
    <t>"Prestación de servicios de Contact Center de acuerdo a las políticas, normas y características definidas por POSITIVA COMPAÑÍA DE SEGUROS S.A.para ofrecer un soporte integral de información de la compañía, a los afiliados a Riesgos laborales, diferentes ramos de pólizas de vida: vida individual, accidentes personales, vida grupo, exequias, desempleo, planes de salud, rentas vitalicias, conmutaciones pensionales, BEPS y, a los otros ramos que sean autorizados a la compañía  y a los ciudadanos en general; con el objetivo permanente de brindar una información completa y satisfactoria en primer contacto a cada una de las solicitudes, agregando valor a los asegurados y ciudadanos."</t>
  </si>
  <si>
    <t>C65122024</t>
  </si>
  <si>
    <t>CARLOS HUMBERTO AGON LLANOS CC 91.424.551</t>
  </si>
  <si>
    <t>PRESTACIÓN DE SERVICIOS: Prestar servicios profesionales, brindando asesoría, apoyo y acompañamiento en los tramites precontractuales, contractuales y  postcontractuales, asi como la emision de conceptos y atencion de requerimientos juridicos de los procesos a realizar por la Compañía al grupo de servicios  definidos por la Vicepresidencia Técnica y la Gerencia Medica referentes a la red de prestadores de servicios de salud en el subproceso de Planeación del Modelo de atención integral del siniestro de Positiva Compañía de Seguros.</t>
  </si>
  <si>
    <t>15/09/2023</t>
  </si>
  <si>
    <t>30/09/2024</t>
  </si>
  <si>
    <t>C65132024</t>
  </si>
  <si>
    <t>0401-2023</t>
  </si>
  <si>
    <t>CATALINA CAICEDO GUZMAN</t>
  </si>
  <si>
    <t>PRESTACION DE SERVICIOS: Prestar servicios profesionales, brindando asesoría, apoyo y acompañamiento en los  tramites precontractuales, contractuales y postcontractuales de los procesos a realizar por la Compañía al grupo de servicios definidos por la Vicepresidencia Técnica  y la Gerencia Medica referentes a la red de prestadores de servicios de salud en el subproceso de Planeación del Modelo de atención integral del siniestro de Positiva Compañía de Seguros.</t>
  </si>
  <si>
    <t>15/05/2023</t>
  </si>
  <si>
    <t>15/05/2024</t>
  </si>
  <si>
    <t>C65142024</t>
  </si>
  <si>
    <t>0405-2023</t>
  </si>
  <si>
    <t>YENNIFER PAOLA CAÑAS DUQUE CC 1014240746</t>
  </si>
  <si>
    <t>PRESTACION DE SERVICIOS: Prestar servicios Técnicos, realizando el acompañamiento y apoyo en las actividades administrativas relacionadas con los trámites precontractuales, contractuales y postcontractuales  de los procesos referentes a la red de prestadores de servicios de salud en el sub proceso de  planeación del modelo de atención integral del siniestro de Positiva Compañía de Seguros.</t>
  </si>
  <si>
    <t>C65152024</t>
  </si>
  <si>
    <t>0415-2023</t>
  </si>
  <si>
    <t>ERIKKA QUINTANA C.C. 1.094.267.927</t>
  </si>
  <si>
    <t>PRESTACION DE SERVICIOS: Prestar servicios profesionales y de acompañamiento para el monitoreo del ciclo de vida de los siniestros de ARL (AT – EL), identificando aquellos que presentan desviaciones o requieren apoyo en este aspecto durante la prestación  de los servicios cargo de la ARL  Positiva Compañía de Seguros.</t>
  </si>
  <si>
    <t>C65162024</t>
  </si>
  <si>
    <t>0588-2023</t>
  </si>
  <si>
    <t>OSCAR AUGUSTO GALLO BUITRAGO</t>
  </si>
  <si>
    <t>PRESTACION DE SERVICIOS: Prestar servicios  profesionales de médico enfocados en  terminos de congruencia, calidad y pertinencia médica de la gestion de las autorizaciones de servicios de salud durante la atención, medición y control de los servicios de salud gestinados a la poblacion asegurada de la Compñaia y sus indicadores que se gestionan en el marco del sub proceso de Prestaciones de servicios de salud, asi como la estructuración e implementacion de acciones correctivas y de mejora que se identifiquen en el proceso.</t>
  </si>
  <si>
    <t>15/06/2023</t>
  </si>
  <si>
    <t>15/06/2024</t>
  </si>
  <si>
    <t>Positiva Compañía de Seguros en el marco de administradora de riesgos laborales  mediante el sub proceso de prestaciones de servicios de salud atiende en promedio 28.000 asegurados que requieren asistencia médica directa, servicios que son gestionados mediante los diferentes canales de atención a la población asegurada, la red de servicios asistenciales, los clientes y demas grupos de interes, la operación esta disponible las 24 horas al día los 365 días del año.  El sub proceso de encuentra enmarcado en el modelo de atención del siniestro Positiva Cuida,  como un pilar fundametal para garantizar nuestra oferta de valor a nuestros clintes durante la gestión de los siniestros en términos de calidad, oportunidad y pertinencia de las solicitudes radicadas por los clientes y afiliados, incluidas aquellas solicitudes que ingresan mediante requerimientos tipo PQRD y tutelas y que requieren de una gestión oportuna al estar relacionadas con la prestación del servicio médico asistencial, y adicional a las actividades realizadas por el proveedor estratégico se requiere la prestación del servicio  para el apoyo, control y seguimiento en la  gestión y tramite de las solicitudes de servicios de salud solictados a la Compañia.</t>
  </si>
  <si>
    <t>C05032024</t>
  </si>
  <si>
    <t>PSS</t>
  </si>
  <si>
    <t>Prestación de servicios 7x24 para la administración de la plataforma de respaldo de la herramienta de Backup.</t>
  </si>
  <si>
    <t>81112000</t>
  </si>
  <si>
    <t>servicio de administración delegada sobre la herramienta de netbackup la cual realiza las tareas de ejecución de políticas de backup para la información que es generada por POSITIVA y que puede llegar a ser sensible para la operación.</t>
  </si>
  <si>
    <t>C05042024</t>
  </si>
  <si>
    <t>UPSistemas</t>
  </si>
  <si>
    <t>Servicio de arrendamiento UPS</t>
  </si>
  <si>
    <t>72151514</t>
  </si>
  <si>
    <t>30/06/2024</t>
  </si>
  <si>
    <t>Se requiere contar con un Outsourcing para el servicio de arrendamiento, renovación de UPS´s, repuesto e insumos necesarios para garantizar la disponibilidad en sistema electrico de la energia regulada de todas las sedes a nivel nacional.</t>
  </si>
  <si>
    <t>17. Contar con una infraestructura tecnológica flexible e integrada</t>
  </si>
  <si>
    <t>C05052024</t>
  </si>
  <si>
    <t>Servicio de mantenimiento preventivo y correctivo para las UPS de propiedad de Positiva</t>
  </si>
  <si>
    <t>C45492024</t>
  </si>
  <si>
    <t>CASAS DE COBRANZAS</t>
  </si>
  <si>
    <t>1/08/2023</t>
  </si>
  <si>
    <t>C45502024</t>
  </si>
  <si>
    <t>C45512024</t>
  </si>
  <si>
    <t>Procesamiento de Información - Operador Logístico</t>
  </si>
  <si>
    <t>SYC OTROSI V</t>
  </si>
  <si>
    <t>Prestación de servicios de procesamiento de información y transferencia a las bases de datos de POSITIVA</t>
  </si>
  <si>
    <t>01/08/2023</t>
  </si>
  <si>
    <t>29/02/2024</t>
  </si>
  <si>
    <t>C05062024</t>
  </si>
  <si>
    <t>Conectividad</t>
  </si>
  <si>
    <t>MEDIA COMMERCE</t>
  </si>
  <si>
    <t>Prestación de servicios de comunicaciones a través del canal dedicado de internet que funcionará como Canal de contingencia y Prestación de servicios de internet público inalámbrico y gratuito wifi</t>
  </si>
  <si>
    <t>81112101</t>
  </si>
  <si>
    <t>1/09/2023</t>
  </si>
  <si>
    <t>31/08/2024</t>
  </si>
  <si>
    <t>Se requiere contar con un canal de contingencia para el servicio de Internet a todas las sedes de Positiva, así como el servicio de acceso público y gratuito a internet inalámbrico en cumplimiento a la resolución 3436 del 2017 de MINTIC.</t>
  </si>
  <si>
    <t>C05072024</t>
  </si>
  <si>
    <t>Renovación mantenimiento suscripcion de Prefijo IPv6 para Positiva.</t>
  </si>
  <si>
    <t>81112107</t>
  </si>
  <si>
    <t>Garantizar el bloque de direcciones del prefijo IPv6  y su sistema autónomo para efectos de anuncio en el sistema inter-dominio de Internet.</t>
  </si>
  <si>
    <t>C10012024</t>
  </si>
  <si>
    <t>Ofic. Control Intern</t>
  </si>
  <si>
    <t>Honorarios Auditoria Interna</t>
  </si>
  <si>
    <t>Prestación de servicios profesionales para el apoyo a la Oficina de Control Interno, en el ejercicio de la función de auditoría interna de acuerdo con la normatividad vigente y el marco internacional para la práctica profesional de la auditoría interna a través de la figura de Co-Sourcing.</t>
  </si>
  <si>
    <t>Corresponden a los horarios del contrato de auditoria Interna</t>
  </si>
  <si>
    <t>4. Mejorar la rentabilidad de la Compañía</t>
  </si>
  <si>
    <t>C05082024</t>
  </si>
  <si>
    <t>ETB</t>
  </si>
  <si>
    <t>Servicio de conectividad WAN de la red nacional de Positiva y Servicios de Data Center</t>
  </si>
  <si>
    <t>Se requiere de enlaces dedicados y exclusivos de datos MPLS para proveer conexión entre las diferentes sedes de Positiva a nivel nacional y los servicios de Datacenter principal en Colocation y alterno en Hosting.</t>
  </si>
  <si>
    <t>C05092024</t>
  </si>
  <si>
    <t>Renovación mantenimiento licenciamiento  ORION</t>
  </si>
  <si>
    <t>43232801</t>
  </si>
  <si>
    <t>1/09/2022</t>
  </si>
  <si>
    <t>31/08/2023</t>
  </si>
  <si>
    <t>Se requiere la renovación del licenciamiento de la plataforma de Monitoreo ORION, para el seguimiento de toda la plataforma tecnológica.</t>
  </si>
  <si>
    <t>C55072024</t>
  </si>
  <si>
    <t>JUAN PABLO LOPEZ - LIGIA PAREJA BOLIVAR - 93.373. 464  -  25.266.260</t>
  </si>
  <si>
    <t>Vigencia 2024 (1/1/2024 al 31/12/2024) nuevo contrato de arrendamiento Sucursal Cauca</t>
  </si>
  <si>
    <t>Teniendo en cuenta que Positiva no cuenta con infraestructura propia para su normal funcionamiento, se requiere realizar un nuevo contrato de arrendamiento para la sucursal Cauca, considerando la directiva presiencial No. 5 del 17 de junio de 2021. Adicionalmente se negocio con el nuevo arrendador el contrato inicial a 3 años beneficiándose la compañía con un canon negociado de $6.800.000 con incrementos del IPC sin puntos adicionales, inferior al que empezaría a cobrarse a partir del mes de septiembre de 2023 con el arrendador actual por un valor de $6.960.033. Por último la ubicación, instalaciones e imagen de la compañía, generará impacto positivo hacia nuestros clientes.</t>
  </si>
  <si>
    <t>C55082024</t>
  </si>
  <si>
    <t>Gastos de Archivo</t>
  </si>
  <si>
    <t>Contrato de prestación de servicios especializados en Gestión Documental para la administración integral, organización, consulta y custodia del archivo de gestión y central de Positiva Compañía de Seguros</t>
  </si>
  <si>
    <t>78131602-80161506</t>
  </si>
  <si>
    <t>1/12/2023</t>
  </si>
  <si>
    <t>31/05/2025</t>
  </si>
  <si>
    <t>Se requiere contar con la prestación de servicios especializados en Gestión Documental para la administración integral, organización, consulta y custodia del archivo de gestión y central de Positiva Compañía de Seguros</t>
  </si>
  <si>
    <t>C55092024</t>
  </si>
  <si>
    <t>KIMOSAVI INTERNACIONAL SAS - 844.004.132-4</t>
  </si>
  <si>
    <t>Vigencia 2024 (1/1/2024 al 31/12/2024) nuevo contrato de arrendamiento Sucursal Casanare</t>
  </si>
  <si>
    <t>Se requiere contratar el arrendamiento del punto de atención en la sucursal Casanare</t>
  </si>
  <si>
    <t>C55102024</t>
  </si>
  <si>
    <t>LOURDES DE JESUS VILORIA MAURY - C.C. 22.577.820</t>
  </si>
  <si>
    <t>Vigencia 2024 (1/1/2024 al 31/12/2024) nuevo contrato de arrendamiento Sucursal Bolivar</t>
  </si>
  <si>
    <t>Se requiere contar con el arrendamiento de esta sucursal</t>
  </si>
  <si>
    <t>C05852024</t>
  </si>
  <si>
    <t>OEYD</t>
  </si>
  <si>
    <t>Por definir</t>
  </si>
  <si>
    <t>Suscripcion de  servicios de Facturación Electrónica Prestación de servicio de una herramienta SAAS (Software as a Service) que permita integrar los servicios de facturación con DIAN</t>
  </si>
  <si>
    <t>81111801</t>
  </si>
  <si>
    <t>8/11/2023</t>
  </si>
  <si>
    <t>9/11/2024</t>
  </si>
  <si>
    <t>Se requiere contar con esta herramienta para dar cumplimiento a la circular 007 de la Superintendencia Financiera de Colombia donde se indica contar con mecanismos para prevenir la fuga de informacion y proteger a la compañía frente a amenazas avanzadas, robo de datos e informacion sensible permitiendo niveles de productividad que ofrezcan mejora continua para la organización.</t>
  </si>
  <si>
    <t>C55112024</t>
  </si>
  <si>
    <t>0540 2010</t>
  </si>
  <si>
    <t>CÁMARA DE COMERCIO DE URABÁ - 890984659-4</t>
  </si>
  <si>
    <t>Vigencia 2024 (1/1/2024 al 31/12/2024) contrato de arrendamiento 540 de 2010 para el punto de atención Apartadó</t>
  </si>
  <si>
    <t>Se requiere dar continuidad al arrendamiento en esta sede</t>
  </si>
  <si>
    <t>C55122024</t>
  </si>
  <si>
    <t>0529 2010</t>
  </si>
  <si>
    <t>ARAUJO Y SEGOVIA DE CORDOBA SA -891001109-1</t>
  </si>
  <si>
    <t>Vigencia 2024 (1/1/2024 al 31/12/2024) contrato de arrendamiento 529 de 2010 para la Sucursal Córdoba</t>
  </si>
  <si>
    <t>C55132024</t>
  </si>
  <si>
    <t>0633 2012</t>
  </si>
  <si>
    <t>FELIX TRUJILLO FALLA SUCESORES LTDA - 891100304-6</t>
  </si>
  <si>
    <t>Vigencia 2024 (1/1/2024 al 31/12/2024) contrato de arrendamiento 633 de 2012 para la Sucursal Huila</t>
  </si>
  <si>
    <t>C55142024</t>
  </si>
  <si>
    <t>0074-2008</t>
  </si>
  <si>
    <t>VICARIATO APOSTÓLICO DE LETICIA - 860026417-0</t>
  </si>
  <si>
    <t>Vigencia 2024 (1/1/2024 al 31/12/2024) contrato de arrendamiento 74 de 2008 para el punto de atencion Amazonas</t>
  </si>
  <si>
    <t>C55152024</t>
  </si>
  <si>
    <t>0066 2008</t>
  </si>
  <si>
    <t>MARIO LUIS PALACIOS HINESTROZA - 79306314</t>
  </si>
  <si>
    <t>Otrosi contrato No. 66 de 2008 para el arrendamiento del punto de atención  de Chocó</t>
  </si>
  <si>
    <t>Positiva no cuenta con infraestructura propia para su normal funcionamiento requiere continuar con contrato de arrendamiento del punto de atención  de Chocó</t>
  </si>
  <si>
    <t>C55162024</t>
  </si>
  <si>
    <t>0079 2016</t>
  </si>
  <si>
    <t>LEGADO BT S.A.S. - 900317762-0</t>
  </si>
  <si>
    <t>Vigencia 2024 (1/1/2024 al 31/12/2024) contrato de arrendamiento 79 de 2016 para la Sucursal Risaralda</t>
  </si>
  <si>
    <t>C55172024</t>
  </si>
  <si>
    <t>0517 2010</t>
  </si>
  <si>
    <t>SANDRA PATRICIA QUISTIAL -  30232691</t>
  </si>
  <si>
    <t>Vigencia 2024 (1/1/2024 al 31/12/2024) contrato de arrendamiento 517 de 2010 para la Sucursal Putumayo</t>
  </si>
  <si>
    <t>C55182024</t>
  </si>
  <si>
    <t>0701 2012</t>
  </si>
  <si>
    <t>LA PREVISORA S.A. - 860002400-2</t>
  </si>
  <si>
    <t>Vigencia 2024 (1/1/2024 al 31/12/2024) contrato de arrendamiento 701 de 2012 para el piso 6 Edificio Tequendama</t>
  </si>
  <si>
    <t>C55192024</t>
  </si>
  <si>
    <t>0687 2010</t>
  </si>
  <si>
    <t>JOSE MARIA REYES - 6745001</t>
  </si>
  <si>
    <t>Vigencia 2024 (1/1/2024 al 31/12/2024) contrato de arrendamiento 687 de 2010 para la Sucursal Boyacá</t>
  </si>
  <si>
    <t>C55202024</t>
  </si>
  <si>
    <t>0075 2013</t>
  </si>
  <si>
    <t>AUTO CELESETE SAS -830124485-2</t>
  </si>
  <si>
    <t>Vigencia 2024 (1/1/2024 al 31/12/2024) contrato de arrendamiento 75 de 2013 para el centro de Excelencia de la Fiscalía</t>
  </si>
  <si>
    <t>C55212024</t>
  </si>
  <si>
    <t>0902 2012</t>
  </si>
  <si>
    <t>ENIXCE JOSEFA CAMARGO TORRES - 56056827</t>
  </si>
  <si>
    <t>Vigencia 2024 (1/1/2024 al 31/12/2024) contrato de arrendamiento 902 de 2012 para la Sucursal Guajira</t>
  </si>
  <si>
    <t>C55222024</t>
  </si>
  <si>
    <t>0072 2014</t>
  </si>
  <si>
    <t>CONSORCIO SAN BONIFACIO -809010600-7</t>
  </si>
  <si>
    <t>Vigencia 2024 (1/1/2024 al 31/12/2024) contrato de arrendamiento 72 2014 para la sucursal Tolima</t>
  </si>
  <si>
    <t>C55232024</t>
  </si>
  <si>
    <t>0215 2019</t>
  </si>
  <si>
    <t>D + A SAS - 900094082-1</t>
  </si>
  <si>
    <t>Vigencia 2024 (1/1/2024 al 31/12/2024) contrato de arrendamiento 215 2019 para el punto de atención de la Calle 128</t>
  </si>
  <si>
    <t>C55242024</t>
  </si>
  <si>
    <t>0459 2020</t>
  </si>
  <si>
    <t>CONSTRUCCIONES PORTILLA ASOCIADOS SAS - 900523393-9</t>
  </si>
  <si>
    <t>Vigencia 2024 (1/1/2024 al 31/12/2024) contrato de arrendamiento 459 de 2020 para el punto de atencion Buenaventura</t>
  </si>
  <si>
    <t>C55252024</t>
  </si>
  <si>
    <t>0686 2021</t>
  </si>
  <si>
    <t>NELSON MENDOZA SUAREZ NIT No. 4.090.821- 1</t>
  </si>
  <si>
    <t>Vigencia 2024 (1/1/2024 al 31/12/2024) contrato de arrendamiento 686 2021 para la sucursal Caquetá</t>
  </si>
  <si>
    <t>C55262024</t>
  </si>
  <si>
    <t>0320 2022</t>
  </si>
  <si>
    <t>ROMERO MORENO INVERSIONES Y ASESORIAS LTDA - NIT 900.238.366-8</t>
  </si>
  <si>
    <t>Vigencia 2024 (1/1/2024 al 31/12/2024) contrato de arrendamiento 320 de 2022 para la Bodega - Bogotá</t>
  </si>
  <si>
    <t>C55272024</t>
  </si>
  <si>
    <t>0622 2013</t>
  </si>
  <si>
    <t>JUAN MANUEL CORREA - 6009215</t>
  </si>
  <si>
    <t>Vigencia 2024 (1/1/2024 al 31/12/2024) contrato de arrendamiento 622 de 2013 para la Sucursal Quindio</t>
  </si>
  <si>
    <t>C55282024</t>
  </si>
  <si>
    <t>0624 2013</t>
  </si>
  <si>
    <t>KIT YAN CHENG - 12549390</t>
  </si>
  <si>
    <t>Vigencia 2024 (1/1/2024 al 31/12/2024) contrato de arrendamiento 624 de 2013 para la Sucursal Magdalena</t>
  </si>
  <si>
    <t>C55292024</t>
  </si>
  <si>
    <t>0113 2009</t>
  </si>
  <si>
    <t>ARIAS CALERO S.A.S.  - 860014426-5</t>
  </si>
  <si>
    <t>Vigencia 2024 (1/1/2024 al 31/12/2024) contrato de arrendamiento 113 de 2009 para el punto de atención San Andrés</t>
  </si>
  <si>
    <t>C55302024</t>
  </si>
  <si>
    <t>0634 2021</t>
  </si>
  <si>
    <t>Vigencia 2024 (1/1/2024 al 31/12/2024) contrato de arrendamiento 634 de 2021 para la Sucursal Meta</t>
  </si>
  <si>
    <t>C55312024</t>
  </si>
  <si>
    <t>NELSON MENDOZA SUAREZ (Administración)</t>
  </si>
  <si>
    <t>Vigencia 2024 (1/1/2024 al 31/12/2024) Servicio de Administración para la Sucursal Meta</t>
  </si>
  <si>
    <t>Se requiere dar continuidad a la administración en esta sede</t>
  </si>
  <si>
    <t>C55322024</t>
  </si>
  <si>
    <t>0764 2013</t>
  </si>
  <si>
    <t>S&amp;P INTERNATIONAL HEALTH S.A.S. - 900.544.851-0</t>
  </si>
  <si>
    <t>Vigencia 2024 (1/1/2024 al 31/12/2024) contrato de arrendamiento 764 de 2013 para el Laboratorio de Higiene y Toxicología</t>
  </si>
  <si>
    <t>C55332024</t>
  </si>
  <si>
    <t>0398 2020</t>
  </si>
  <si>
    <t>Vigencia 2024 (1/1/2024 al 31/12/2024) contrato de arrendamiento 398 de 2020 para la Sucursal Santander</t>
  </si>
  <si>
    <t>C55342024</t>
  </si>
  <si>
    <t>0207 2013</t>
  </si>
  <si>
    <t>LUZ STELLA BUITRAGO DE CHAMORRO - 41508275-1</t>
  </si>
  <si>
    <t>Vigencia 2024 (1/1/2024 al 31/12/2024) contrato de arrendamiento 207 de 2013 para la Sucursal Nariño</t>
  </si>
  <si>
    <t>C55352024</t>
  </si>
  <si>
    <t>0458 2020</t>
  </si>
  <si>
    <t>RAFAELA TELLO VALENCIA 59666593</t>
  </si>
  <si>
    <t>Vigencia 2024 (1/1/2024 al 31/12/2024) contrato de arrendamiento 458 de 2020 para el punto de atención Tumaco</t>
  </si>
  <si>
    <t>C55362024</t>
  </si>
  <si>
    <t>Otros Gastos Administrativos</t>
  </si>
  <si>
    <t>PRESTACIÓN DE SERVICIOS RELACIONADO CON LA MOVILIDAD A TRAVÉS DE LA FLOTA DE VEHÍCULOS DE PROPIEDAD DE POSITIVA COMPAÑÍA DE SEGUROS S.A.</t>
  </si>
  <si>
    <t>78110000</t>
  </si>
  <si>
    <t>Se requiere la prestación de servicios relacionado con la movilidad a través de la flota de vehículos de propiedad de Positiva Compañía de Seguros S.A., para la alta dirección, incluidas las gerencias, coordinadoras de Bogotá, Medellín, Barranquilla, Cali y Bucaramanga.</t>
  </si>
  <si>
    <t>C55372024</t>
  </si>
  <si>
    <t>SUMINISTRO DE COMBUSTIBLE PARA LOS VEHICULOS DE POSITIVA COMPAÑÍA DE SEGUROS S.A.</t>
  </si>
  <si>
    <t>78181701</t>
  </si>
  <si>
    <t>Se requiere el suministro de combustible vehiculos Positiva Compañía de Seguros SA</t>
  </si>
  <si>
    <t>C55382024</t>
  </si>
  <si>
    <t>0859 2011</t>
  </si>
  <si>
    <t>ASESORIA INMOBILIARIA ROCIO ROMERO SAS -60325495-6</t>
  </si>
  <si>
    <t>Vigencia 2024 (1/1/2024 al 30/06/2024) contrato de arrendamiento 859 de 2011 para la Sucursal Norte de Santander</t>
  </si>
  <si>
    <t>Positiva no cuenta con infraestructura propia para su normal funcionamiento requiere continuar con contrato de arrendamiento de la Sucursal Norte de Santander</t>
  </si>
  <si>
    <t>C55392024</t>
  </si>
  <si>
    <t>0931 2011</t>
  </si>
  <si>
    <t>JOSE RAFAEL LAOUTURE - 5162396</t>
  </si>
  <si>
    <t>Vigencia 2024 (1/1/2024 al 31/12/2024) contrato de arrendamiento 931 2011 para la sucursal Cesar</t>
  </si>
  <si>
    <t>Positiva no cuenta con infraestructura propia para su normal funcionamiento requiere continuar con contrato de arrendamiento de la Sucursal Cesar</t>
  </si>
  <si>
    <t>C65172024</t>
  </si>
  <si>
    <t>MAIRA ALEXANDRA BENAVIDES ROBLES CC 1091665518</t>
  </si>
  <si>
    <t>PRESTACION DE SERVICIOS: Prestar servicios profesionales, brindando asesoría, apoyo y acompañamiento en los trámites precontractuales, contractuales y postcontractuales de los procesos a realizar por la Compañía al grupo de servicios definidos por la Vicepresidencia Técnica  y la Gerencia Médica referentes a la red de prestadores de servicios de salud en el subproceso de Planeación del Modelo de atención integral del siniestro de Positiva Compañía de Seguros.</t>
  </si>
  <si>
    <t>16/11/2023</t>
  </si>
  <si>
    <t>En lo corrido del año 2023 se han tramitado 171 contratos nuevos  por invitación directa, 255 otrosíes, 147 actas de Negociación y se tiene proyectado  para el 2023 y 2024 para garantizar la continuidad en la prestación de los servicios a los asegurados de la compañía los siguientes procesos: Estudios de mercado de Medicina laboral, interventoria de medicina laboral, medicamentos, Material de Osteosintesis,Traslados no urgentes  Por lo anterior, Positiva requiere un apoyo profesional adicional  para atender las gestiones del subproceso de negociación y control de la red asistencial perteneciente a la Gerencia Médica, dado que la gestión de los 6 Profesionales de Planta asignados a este subproceso para tal efecto, de los cuales ninguno cuenta con esta profesión o perfil, resulta ser insuficiente para atender dichos requerimientos.</t>
  </si>
  <si>
    <t>C55402024</t>
  </si>
  <si>
    <t>0297 2010</t>
  </si>
  <si>
    <t>JAIRO DE JESUS HERNANDEZ GAMARRA Y EVA LEONOR SIERRA DE HERNANDEZ - 8282623- 33174211</t>
  </si>
  <si>
    <t>Vigencia 2024 (1/1/2024 al 30/03/2024) contrato de arrendamiento 297 de 2010 para la Sucursal Sucre</t>
  </si>
  <si>
    <t>30/03/2024</t>
  </si>
  <si>
    <t>Se requiere continuar con el inmueble</t>
  </si>
  <si>
    <t>C55412024</t>
  </si>
  <si>
    <t>0518 2017</t>
  </si>
  <si>
    <t>BOCACCION INVESTMEN INC. - 901.498.492-6</t>
  </si>
  <si>
    <t>Vigencia 2024 (1/1/2024 al 31/12/2024) contrato de arrendamiento 518 de 2017 para la Sucursal Atlántico</t>
  </si>
  <si>
    <t>C55422024</t>
  </si>
  <si>
    <t>0434 2013</t>
  </si>
  <si>
    <t>MARIA RUBIELA ACOSTA CUBIDES - 30053789</t>
  </si>
  <si>
    <t>Vigencia 2024 (1/1/2024 al 28/2/2024) contrato de arrendamiento 434 de 2013 para la Sucursal Arauca</t>
  </si>
  <si>
    <t>28/02/2024</t>
  </si>
  <si>
    <t>C45052024</t>
  </si>
  <si>
    <t>SC CONSULTORES</t>
  </si>
  <si>
    <t>Se requiere garantizar la prestacion  de servicios de Envío de comunicaciones por correo electronico certificado implica el Front y Back Office Gestión persuasiva y pre jurídica de cobro de aportes a riesgos laborales en mora o con inexactitudesón persuasiva y pre jurídica de recobros por mora e inconsistencias administrativas</t>
  </si>
  <si>
    <t>C45062024</t>
  </si>
  <si>
    <t>COBROACTIVO</t>
  </si>
  <si>
    <t>C45042024</t>
  </si>
  <si>
    <t>Publicaciones y Suscripciones</t>
  </si>
  <si>
    <t>PASARELA DE PAGOS</t>
  </si>
  <si>
    <t>Contratación de una solución digital en la prestación del servicio e implementación de herramientas que permitan la conciliación y pago del recaudo como alternativa de nuevos canales de venta.</t>
  </si>
  <si>
    <t>Se requiere una contratación de una solución digital en la prestación del servicio e implementación de herramientas que permitan la conciliación y pago del recaudo como alternativa de nuevos canales de venta</t>
  </si>
  <si>
    <t>C55432024</t>
  </si>
  <si>
    <t>0499 2023</t>
  </si>
  <si>
    <t>Correo</t>
  </si>
  <si>
    <t>SERVICIOS POSTALES NACIONALES 4-72 - 900.062.917-9</t>
  </si>
  <si>
    <t>Otrosí al contrato 0499-2023 suscrito para prestar el servicio de transporte, distribución, control y entrega a nivel nacional de la mensajería y correo de documentos, paquetes, mercancías y demás objetos postales, así como el servicio de mensajero motorizado para las entregas urbanas generadas en el ejercicio de la actividad administrativa y misional de positiva compañía de Seguros S.A.)</t>
  </si>
  <si>
    <t>78102203</t>
  </si>
  <si>
    <t>30/04/2024</t>
  </si>
  <si>
    <t>Se requiere dar continuidad a la prestación del  servicio de correo de la compañía</t>
  </si>
  <si>
    <t>C83012024</t>
  </si>
  <si>
    <t>Gcia. Administración</t>
  </si>
  <si>
    <t>PromociónyPrevención</t>
  </si>
  <si>
    <t>Programas de Promoción y Prevención</t>
  </si>
  <si>
    <t>SOTAVENTO GROUP SAS – 9004541889</t>
  </si>
  <si>
    <t>PRESTACION DE SERVICIOS DE PROMOCION Y PREVENCION – OPERADOR_LOGISTICO</t>
  </si>
  <si>
    <t>2/01/2024</t>
  </si>
  <si>
    <t>1.Garantía de continuidad en el cumplimiento de la promesa de valor. 2.Certidumbre en los aliados estratégicos que contratará la Compañía. 3.Expectativa estable para los proveedores. 4.Garantía de continuidad en el valor de los servicios requeridos. 5.Optimización de la gestión administrativa contractual. 6.Mayor certeza en la planeación de servicios para nuestros clientes.</t>
  </si>
  <si>
    <t>12. Reducir la frecuencia y severidad de los siniestros a través de un nuevo modelo de gestión de PyP</t>
  </si>
  <si>
    <t>C83022024</t>
  </si>
  <si>
    <t>Costos de Riesgos Laborales - Programas de Promoci</t>
  </si>
  <si>
    <t>BELISARIO VELASQUEZ &amp; ASOCIADOS SAS – 8305046004</t>
  </si>
  <si>
    <t>PRESTACION DE SERVICIOS DE PROMOCION Y PREVENCION – ASESORES_POR_PROYECTO</t>
  </si>
  <si>
    <t>01/04/2024</t>
  </si>
  <si>
    <t>31/07/2024</t>
  </si>
  <si>
    <t>C83032024</t>
  </si>
  <si>
    <t>WG CONSULTORES SST SAS – 9002724691</t>
  </si>
  <si>
    <t>Prestación de servicios integrales de asistencia técnica y capacitación en Promoción y Prevención de riesgos laborales, servicios transversales de actividades técnico-administrativas relacionadas con el proceso, con un grupo interdisciplinario especializado de conformidad con el marco legal colombiano vigente, para las empresas afiliadas a la Zona Bogotá sucursal Bogotá, sucursal meta (Guaviare, Vichada Guainía, Vaupés) (incluidas aquellas con presencia nacional) en la modalidad de atención Gran Empresa.</t>
  </si>
  <si>
    <t>C83042024</t>
  </si>
  <si>
    <t>CROMAMEDICAL IPS SAS – 9014704702</t>
  </si>
  <si>
    <t>"Prestación de servicios integrales de asistencia técnica y capacitación en Promoción y Prevención, y la prestación de servicios transversales en actividades técnico-administrativas relacionadas con el proceso de Promoción y Prevención; para las empresas afiliadas a la Zona Bogotá, incluidas aquellas con presencia nacional, en la modalidad de atención Gran Empresa con base en los Programas de la Estrategia POSITIVA CREA del Modelo de Gestión POSITIVA SUMA, de conformidad con el marco legal colombiano vigente.”"</t>
  </si>
  <si>
    <t>C83052024</t>
  </si>
  <si>
    <t>C83062024</t>
  </si>
  <si>
    <t>PRESTACION DE SERVICIOS DE PROMOCION Y PREVENCION – EIS_NIVEL_NACIONAL</t>
  </si>
  <si>
    <t>C83072024</t>
  </si>
  <si>
    <t>SEGURIDAD Y SALUD OCUPACIONAL SAS - SYSO CONSULTORIA SAS – 8020119720</t>
  </si>
  <si>
    <t>C83082024</t>
  </si>
  <si>
    <t>CULTURALMENTE SAS  – 9018066061</t>
  </si>
  <si>
    <t>PRESTACION DE SERVICIOS DE PROMOCION Y PREVENCION – SERVICIOS_ESPECIALIZADOS_CUENTA_RAMA</t>
  </si>
  <si>
    <t>02/05/2024</t>
  </si>
  <si>
    <t>"PoblaciónObjeto:ElproyectoseimplementaráalinteriordelaRamaJudicial.Lapoblaciónobjetivoseconformaráprincipalmenteporlosfuncionariosyempleados(Bogotáy7puntosregionales).Desarrolladoenlassiguientesfases:alistamiento(Planeaciónestratégicaproyecto;Talleresdeambientaciónyalineación),diagnóstico(Diagnósticocultural),activaciónpedagógica(Accionesexperimentales)ycierre(Consolidacióndelasintervenciones;Socializaciónydivulgaciónderesultadosdelproceso.Informes)."</t>
  </si>
  <si>
    <t>C83092024</t>
  </si>
  <si>
    <t>ZONAMEDICA MR SAS – 9001709949</t>
  </si>
  <si>
    <t>C77012024</t>
  </si>
  <si>
    <t>AA SERVICIOS GENERALES SAS – 8001656619</t>
  </si>
  <si>
    <t>PRESTACION DE SERVICIOS DE PROMOCION Y PREVENCION – SERVICIOS_ESPECIALIZADOS_ZONA_BOGOTA</t>
  </si>
  <si>
    <t>C82512024</t>
  </si>
  <si>
    <t>AMBIENTE CONSULTORES SAS – 9013189252</t>
  </si>
  <si>
    <t>PRESTACION DE SERVICIOS DE PROMOCION Y PREVENCION – GRAN_MIPYME</t>
  </si>
  <si>
    <t>C82522024</t>
  </si>
  <si>
    <t>SIGPRO COLOMBIA SAS – 9012473606</t>
  </si>
  <si>
    <t>C82532024</t>
  </si>
  <si>
    <t>C75012024</t>
  </si>
  <si>
    <t>ADMINISTRACION INTEGRAL DEL RIESGO SAS - ACTTURA – 9006485885</t>
  </si>
  <si>
    <t>PRESTACION DE SERVICIOS DE PROMOCION Y PREVENCION – SERVICIOS_ESPECIALIZADOS_ZONA_ANTIOQUIA</t>
  </si>
  <si>
    <t>Prestación de servicios integrales para brindar acompañamiento, asistencia técnica y capacitación en el sistema de gestión de seguridad y salud en el trabajo de confirmadad con el marco legal colombiano vigente para la prevención de riesgo laborales, con el equipo interdisciplinario, en el cliente EMPRESAS PUBLICAS DE MEDELLIN. Se requiere contrato para dar cumplimiento a actividades solicitadas en EPM, Distrito Medellin, empresas Antioquia, para actividades de entrenamiento, reentrenamiento, asesorias en tareas de alto riesgo. Empresas para toda sucursal Antioquia</t>
  </si>
  <si>
    <t>C75022024</t>
  </si>
  <si>
    <t>SUMINISTROS PROTECCION INDUSTRIAL Y SALUD OCUPACIONAL SAS - SUPROTEC – 8000702932</t>
  </si>
  <si>
    <t>Prestación de servicios integrales para brindar acompañamiento, asistencia técnica y capacitación en el sistema de gestión de seguridad y salud en el trabajo de confirmadad con el marco legal colombiano vigente para la prevención de riesgo laborales, con el equipo interdisciplinario, en empresas afiliadas a Positiva Compañía de Seguros en la zona Antioquia, que le sean asignadas al proveedor. Se requiere contar con acompañamiento con este proveedor en actividades para el cliente EPM y empresas Sucursal Antioquia.</t>
  </si>
  <si>
    <t>C75032024</t>
  </si>
  <si>
    <t>CONTROL TECNICO DE HIGIENE INDUSTRIAL Y AMBIENTAL SAS - CONHINTEC SAS – 9001618935</t>
  </si>
  <si>
    <t>Prestación de servicios integrales para brindar acompañamiento, asistencia técnica y capacitación en el sistema de gestión de seguridad y salud en el trabajo de confirmadad con el marco legal colombiano vigente para la prevención de riesgo laborales, con el equipo interdisciplinario Se requiere contrato para dar cumplimiento a actividades de higiene, asesoria por proveedor especializado manejo de sustancias quimicas y SGA, solicitadas en las empresas Gran empresa de la sucursal Coordinadora Antioquia.</t>
  </si>
  <si>
    <t>C75042024</t>
  </si>
  <si>
    <t>UNIVERSIDAD DE ANTIOQUIA – 8909800408</t>
  </si>
  <si>
    <t>prestación de servicios integrales para brindar acompañamiento, asistencia técnica y capacitación en el sistema de gestión de seguridad y salud en el trabajo de confirmadad con el marco legal colombiano vigente para la prevención de riesgo laborales, con el equipo interdisciplinario, en el cliente UNIVERSIDAD DE ANTIOQUIA Se requiere contrato para dar cumplimiento a actividades solicitadas en Universidad de Antioquia, Distrito Medellin, empresas Antioquia, para actividades de entrenamiento, reentrenamiento, Brigadas de emergencias. Empresas para toda sucursal Antioquia</t>
  </si>
  <si>
    <t>C75052024</t>
  </si>
  <si>
    <t>NOMADA SEGURIDAD EN ALTURAS – 8002520952</t>
  </si>
  <si>
    <t>Prestación de servicios integrales para brindar acompañamiento, asistencia técnica y capacitación en el sistema de gestión de seguridad y salud en el trabajo de confirmadad con el marco legal colombiano vigente para la prevención de riesgo laborales, con el equipo interdisciplinario, en clientes como EMPRESAS PUBLICAS DE MEDELLIN. Se requiere contrato para dar cumplimiento a actividades solicitadas en EPM, Distrito Medellin, empresas Antioquia, para actividades de entrenamiento, reentrenamiento, asesorias en tareas de alto riesgo.</t>
  </si>
  <si>
    <t>C75062024</t>
  </si>
  <si>
    <t>PRIMER RESPONDIENTE SAS – 9004581031</t>
  </si>
  <si>
    <t>Prestación de servicios integrales para brindar acompañamiento, asistencia técnica y capacitación en el sistema de gestión de seguridad y salud en el trabajo de confirmadad con el marco legal colombiano vigente para la prevención de riesgo laborales, con el equipo interdisciplinario, en el cliente EMPRESAS PUBLICAS DE MEDELLIN. Se requiere contrato para dar cumplimiento a actividades solicitadas en EPM, Distrito Medellin, empresas Antioquia, para actividades de entrenamiento, reentrenamiento, asesorias en tareas de alto riesgo.</t>
  </si>
  <si>
    <t>C75072024</t>
  </si>
  <si>
    <t>ASESORIA EN GESTION DE RIESGOS SEGURIDAD Y SALUD EN EL TRABAJO SAS - AGERIS – 9011725970</t>
  </si>
  <si>
    <t>Prestación de servicios integrales para brindar acompañamiento, asistencia técnica y capacitación en el sistema de gestión de seguridad y salud en el trabajo de confirmadad con el marco legal colombiano vigente para la prevención de riesgo laborales, con el equipo interdisciplinario, en clientes como EMPRESAS PUBLICAS DE MEDELLIN, Distrito de Medellín, Departamento de Antioquia, FLA, para actividades de entrenamiento, reentrenamiento, asesorias en tareas de alto riesgo.</t>
  </si>
  <si>
    <t>C75082024</t>
  </si>
  <si>
    <t>LABORATORIO CLINICO COLMEDICOS IPS SAS – 8000491041</t>
  </si>
  <si>
    <t>EL CONTRATISTA se compromete a realizar la prestación de servicios de Promoción y Prevención para implementar, mejorar y/o mantener actividades de asesoría, asistencia técnica y de formación en Seguridad y Salud en el Trabajo, del Plan Básico en los programas (Estructura Empresarial, Preparación y Atención de Emergencias, Promoción y Prevención en Salud, Protección Colectiva e individual) de la estrategia CREA del modelo de gestión POSITIVA SUMA, para atender las solicitudes de las empresas que pertenece a la sucursal Antioquia.</t>
  </si>
  <si>
    <t>C75092024</t>
  </si>
  <si>
    <t>CEDIMED SAS – 8110071446</t>
  </si>
  <si>
    <t>Prestación de servicios integrales para brindar acompañamiento, asistencia técnica y capacitación en el sistema de gestión de seguridad y salud en el trabajo de confirmadad con el marco legal colombiano vigente para la prevención de riesgo laborales, con el equipo interdisciplinario, en empresas afiliadas a Positiva Compañía de Seguros en la zona Antioquia, que le sean asignadas al proveedor. Se requiere contrato para los chequeos médicos ejecutivos para el cliente EPM ( 225 personas)</t>
  </si>
  <si>
    <t>C75102024</t>
  </si>
  <si>
    <t>COMO MANEJO LIMITADA LTDA – 8305137680</t>
  </si>
  <si>
    <t>EL CONTRATISTA se compromete a realizar la prestación de servicios de Promoción y Prevención para implementar, mejorar y/o mantener actividades de asesoría, asistencia técnica y de formación en Seguridad y Salud en el Trabajo, actividades de la línea de Riesgo Público y seguridad vial, de la estrategia CREA del modelo de gestión POSITIVA SUMA, en clientes como EPM.</t>
  </si>
  <si>
    <t>C75112024</t>
  </si>
  <si>
    <t>CUERPO DE BOMBEROS VOLUNTARIOS DE ITAGÛI – 8110146161</t>
  </si>
  <si>
    <t>Prestación de servicios integrales para brindar acompañamiento, asistencia técnica y capacitación en el sistema de gestión de seguridad y salud en el trabajo de conformidad con el marco legal colombiano vigente para la prevención de riesgo laborales, con el equipo interdisciplinario, en empresas afiliadas a Positiva Compañía de Seguros en la sucursal Antioquia, que le sean asignadas al proveedor. Se requiere contar con acompañamiento con éste proveedor en actividades de asesoria y acompañamiento técnico en Preparación y atención de emergencias.</t>
  </si>
  <si>
    <t>C75122024</t>
  </si>
  <si>
    <t>INDESEG - INSTITUTO NACIONAL DE CAPACITACIÓN Y SEGURIDAD INTEGRAL LIMITADA – 8100061763</t>
  </si>
  <si>
    <t>2/01/2023</t>
  </si>
  <si>
    <t>31/12/2023</t>
  </si>
  <si>
    <t>Dar continuidad a la prestación Prestación de servicios de Promoción y Prevención, para realizar actividades de asesoría, asistencia técnica y de formación en Seguridad y Salud en el Trabajo, específicamente en la formación y entrenamiento en seguridad y vigilancia privada de alta calidad bajo el lineamiento de los Programas del PLAN BASICO Prevención y Protección Colectiva e Individual, PLAN AVANZADO, Gestión en la Prevención de la Enfermedad Laboral, Gestión en la Prevención de la Accidentalidad para la atención de empresas en la modalidad de atención de Planes Gran Empresa, afiliadas a la Compañía en la sucursal Caldas de la zona Antioquia con cobertura nacional.</t>
  </si>
  <si>
    <t>C75132024</t>
  </si>
  <si>
    <t>Continuidad con las estrategias y línea de acción de los programas de del modelo de gestión Positiva SUMA, la atencion de los sectores económicosde al accidentalidad contribuye en el logro de los objetivos Estratégicos de Fidelización y la satisfacción de las necesidades y expectativas de los clientes con relación seguimiento y cumplimiento de los planes de trabajo concertados. Es un proveedor por su experiencia, calidad, oportuna respuesta y condiciones de servicio que ofrece la optimización del servicio.</t>
  </si>
  <si>
    <t>C75142024</t>
  </si>
  <si>
    <t>FORMANDO CENTRO DE CAPACITACION – 9005312364</t>
  </si>
  <si>
    <t>Continuidad con la prestacion de servicios de formación complementaria de TRABAJO SEGURO EN ALTURAS, en cumplimiento de la Resolución 1178 de 2017 del Ministerio del Trabajo en el cual se reglamenta los requisitos técnicos y de seguridad del servicio de capacitación y entrenamiento en protección contra caídas en trabajo en alturas. Para impartir dicha capacitación en sus diferentes niveles, contamos con: Resolución No. 08SE2019220000000045456 del 30/10/2019 del Ministerio de Trabajo en el registro de proveedores de formación en protección contra caídas en trabajo en alturas con énfasis en diferentes sectores de la industria. Certificación No. CS-CER657026 emitida por el ICONTEC en cumplimiento de la norma técnica colombiana NTC 6072:2014.</t>
  </si>
  <si>
    <t>C75152024</t>
  </si>
  <si>
    <t>DELL GROUP SAS – 9004205237</t>
  </si>
  <si>
    <t>Continuidad con la Asesoria y capacitacion de acuerdo con el decreto 1072 de 2015 y Resolución 0312 de 2019. En la conformación de Comités (COPASST y Comité de Convivencia Laboral. En la conformación de Brigadas de emergencia. En la Identi¬ficación de Peligros y levantamiento de Matriz de Peligros (GTC 45 o la norma BS 8800 (British Standard) En la elaboración planes de emergencia (Planes de Contingencia, PON, planes de recuperación y continuidad del negocio) En la elaboración de la Matriz de requerimientos legales aplicadas a cada caso en concreto En la estructuración de indicadores del SG-SST En la elaboración de planes de trabajo en SS.</t>
  </si>
  <si>
    <t>C75162024</t>
  </si>
  <si>
    <t>CORPORACION IPS UNIVERSITARIA DE CALDAS – 9002515034</t>
  </si>
  <si>
    <t>Continuidad con los programas q enfocados en su gran mayoría a: SISTEMAS DE VIGILANCIA EPIDEMIOLOGICA y actividades de prevencon de enfermedades de origen laboral</t>
  </si>
  <si>
    <t>C75172024</t>
  </si>
  <si>
    <t>ASEIND LTDA – 9000846004</t>
  </si>
  <si>
    <t>Continuidad de atencion de empresas de la sucursal , especialmente las del oriente de Caldas en actividades transversales de Sistema de gestion en seguridad y salud en el trabajo.</t>
  </si>
  <si>
    <t>C75182024</t>
  </si>
  <si>
    <t>ERGO LAB COLOMBIA SAS – 9013566812</t>
  </si>
  <si>
    <t>Continuidad de la prestacion de servicios de consultoría en el área de Ergonomía para el ámbito laboral, a través de la identificación de los factores de riesgo ergonómicos, evaluación ergonómica específica para un sistema de trabajo y los diferentes puestos presentes en las empresas y el planteamiento de acciones de mejoras para el mejoramiento de las condiciones del trabajo, enfocados en el puesto de trabajo, el trabajador y el entorno donde se desarrolla el sistema de trabajo.</t>
  </si>
  <si>
    <t>C75192024</t>
  </si>
  <si>
    <t>KO-ACTUAR SAS – 9014936080</t>
  </si>
  <si>
    <t>Continuar con la prestación de servicios de consultoría, capacitación y entrenamiento en materia de seguridad y salud en el trabajo La continuidad en la contratación con este aliado estratégico favorece la atención a empresas nuevas y antiguas que requieren fortalecer el SGSST de acuerdo a la experiencia, Innovación, compromiso y conocimiento del medio</t>
  </si>
  <si>
    <t>C75202024</t>
  </si>
  <si>
    <t>SIS SISTEMA INTEGRAL EN RIESGOS LABORALES SAS – 9007639034</t>
  </si>
  <si>
    <t>Dar continuidad en la prestación de servicios de consultoría, capacitación y entrenamiento en materia de seguridad y salud en el trabajo La contratación con este aliado estratégico favorece la atención a empresas nuevas y antiguas que requieren fortalecer el SGSST de acuerdo a la experiencia, Innovación, compromiso y conocimiento del medio.</t>
  </si>
  <si>
    <t>C76012024</t>
  </si>
  <si>
    <t>PRESTIGIO LABORAL SAS – 9006789094</t>
  </si>
  <si>
    <t>PRESTACION DE SERVICIOS DE PROMOCION Y PREVENCION – SERVICIOS_ESPECIALIZADOS_ZONA_ATLANTICO</t>
  </si>
  <si>
    <t>Cumplimiento legal contemplado en el parágrafo Nº 2 del artículo 11 de la Ley 1562 de 2012 el cual determina la necesidad de realizar actividades de promoción y prevención, el Decreto compilado 1072 de 2015, Resolución 0312 de 2019 en la que se definen los Estándares Mínimos del Sgsst La necesidad de continuidad de los servicios de PYP en la empresas afiliadas , en todas sus modalidades: educa, acompaña y comunica, teniendo en cuenta que el parágrafo Nº 2 del artículo 11 de la Ley 1562 de 2012 determina la necesidad de realizar actividades de promoción y prevención. Para lograr la cobertura y brindar servicios de asesoría, a la empresas en la modalidad planes regulares afiliadas a POSITIVA COMPAÑÍA DE SEGUROS Sucursal Coordinadora Atlantico, en la vigencia 2024</t>
  </si>
  <si>
    <t>C76022024</t>
  </si>
  <si>
    <t>JBD CONSULTORES INTEGRALES HSEQ – 9012142835</t>
  </si>
  <si>
    <t>Cumplimiento legal contemplado en el parágrafo Nº 2 del artículo 11 de la Ley 1562 de 2012 el cual determina la necesidad de realizar actividades de promoción y prevención, el Decreto compilado 1072 de 2015, Resolución 0312 de 2019 en la que se definen los Estándares Mínimos del Sgsst La necesidad de continuidad de los servicios de PYP en la empresas afiliadas especialmente Carbones la gitana , en todas sus modalidades: educa, acompaña y comunica, teniendo en cuenta que el parágrafo Nº 2 del artículo 11 de la Ley 1562 de 2012 determina la necesidad de realizar actividades de promoción y prevención. Para lograr la cobertura y brindar servicios de asesoría a las empresas de la sucursal, especialmente Empresa de Carbones la gitana en la modalidad planes regulares afiliadas a POSITIVA COMPAÑÍA DE SEGUROS Sucursal Atlántico Coordinadora Zona Atlántico, en la vigencia 2024</t>
  </si>
  <si>
    <t>C76032024</t>
  </si>
  <si>
    <t>IPS VISION CARIBE CENTRO DE SALUD FAMILIAR Y LABORAL SAS – 9012106245</t>
  </si>
  <si>
    <t>Cumplimiento legal contemplado en el parágrafo Nº 2 del artículo 11 de la Ley 1562 de 2012 el cual determina la necesidad de realizar actividades de promoción y prevención, el Decreto compilado 1072 de 2015, Resolución 0312 de 2019 en la que se definen los Estándares Mínimos del Sgsst La necesidad de continuidad de los servicios de PYP en la empresas afiliadas especialmente Carbones la gitana , en todas sus modalidades: educa, acompaña y comunica, teniendo en cuenta que el parágrafo Nº 2 del artículo 11 de la Ley 1562 de 2012 determina la necesidad de realizar actividades de promoción y prevención. Para lograr la cobertura y brindar servicios de asesoría, a la empresas en la modalidad planes regulares afiliadas a POSITIVA COMPAÑÍA DE SEGUROS Sucursal Atlántico Coordinadora Zona Atlántico PUNTO de atencion San Andres Y providencia , en la vigencia 2024</t>
  </si>
  <si>
    <t>C76042024</t>
  </si>
  <si>
    <t>CENFEL – 9014545506</t>
  </si>
  <si>
    <t>Cumplimiento legal contemplado en el parágrafo Nº 2 del artículo 11 de la Ley 1562 de 2012 el cual determina la necesidad de realizar actividades de promoción y prevención, el Decreto compilado 1072 de 2015, Resolución 0312 de 2019 en la que se definen los Estándares Mínimos del Sgsst La necesidad de continuidad de los servicios de PYP en la empresas afiliadas , en todas sus modalidades: educa, acompaña y comunica, teniendo en cuenta que el parágrafo Nº 2 del artículo 11 de la Ley 1562 de 2012 determina la necesidad de realizar actividades de promoción y prevención. Para lograr la cobertura y brindar servicios de asesoría, a la empresas en la modalidad planes regulares especialmentge AIR-E y CARIBEMAR( AFINIA) afiliadas a POSITIVA COMPAÑÍA DE SEGUROS Sucursal Coordinadora Atlantico, en la vigencia 2024</t>
  </si>
  <si>
    <t>C76052024</t>
  </si>
  <si>
    <t>CUERPO DE BOMBEROS VOLUNTARIOS DE PUERTO COLOMBIA – 8020147316</t>
  </si>
  <si>
    <t>Cumplimiento legal contemplado en el parágrafo Nº 2 del artículo 11 de la Ley 1562 de 2012 el cual determina la necesidad de realizar actividades de promoción y prevención, el Decreto compilado 1072 de 2015, Resolución 0312 de 2019 en la que se definen los Estándares Mínimos del Sgsst La necesidad de continuidad de los servicios de PYP en la empresas afiliadas , en todas sus modalidades: educa, acompaña y comunica, teniendo en cuenta que el parágrafo Nº 2 del artículo 11 de la Ley 1562 de 2012 determina la necesidad de realizar actividades de promoción y prevención. Para lograr la cobertura y brindar servicios de asesoría, a la empresas en la modalidad planes regulares afiliadas a POSITIVA COMPAÑÍA DE SEGUROS Sucursal Atlántico Coordinadora Zona Atlántico, en la vigencia 2024</t>
  </si>
  <si>
    <t>C76062024</t>
  </si>
  <si>
    <t>GESTION GLOBAL DE SERVICIOS – 9007158579</t>
  </si>
  <si>
    <t>Cumplimiento legal contemplado en el parágrafo Nº 2 del artículo 11 de la Ley 1562 de 2012 el cual determina la necesidad de realizar actividades de promoción y prevención, el Decreto compilado 1072 de 2015, Resolución 0312 de 2019 en la que se definen los Estándares Mínimos del Sgsst La necesidad de continuidad de los servicios de PYP en la empresas afiliadas , en todas sus modalidades: educa, acompaña y comunica, teniendo en cuenta que el parágrafo Nº 2 del artículo 11 de la Ley 1562 de 2012 determina la necesidad de realizar actividades de promoción y prevención. Para lograr la cobertura y brindar servicios de asesoría, a la empresas en la modalidad planes regulares, especialmente Full protection, integrador tecniaseo, Megac y yesos y caolines, afiliadas a POSITIVA COMPAÑÍA DE SEGUROS Sucursal Atlántico Coordinadora Zona Atlántico, en la vigencia 2024</t>
  </si>
  <si>
    <t>C76072024</t>
  </si>
  <si>
    <t>RADPROCT SAS – 8001624253</t>
  </si>
  <si>
    <t>Cumplimiento legal contemplado en el parágrafo Nº 2 del artículo 11 de la Ley 1562 de 2012 el cual determina la necesidad de realizar actividades de promoción y prevención, el Decreto compilado 1072 de 2015, Resolución 0312 de 2019 en la que se definen los Estándares Mínimos del Sgsst La necesidad de continuidad de los servicios de PYP en la empresa afiliada objeto del contrato, en todas sus modalidades: educa, acompaña y comunica, teniendo en cuenta que el parágrafo Nº 2 del artículo 11 de la Ley 1562 de 2012 determina la necesidad de realizar actividades de promoción y prevención. Para lograr la cobertura y brindar servicios de asesoría, a la empresas en la modalidad planes regulares afiliadas a POSITIVA COMPAÑÍA DE SEGUROS Sucursal Atlántico, san andres y providencia, de la Zona Atlántico, en la vigencia 2024</t>
  </si>
  <si>
    <t>C76082024</t>
  </si>
  <si>
    <t>CYS GAMMA SAS – 9001076718</t>
  </si>
  <si>
    <t>Cumplimiento legal contemplado en el parágrafo Nº 2 del artículo 11 de la Ley 1562 de 2012 el cual determina la necesidad de realizar actividades de promoción y prevención, el Decreto compilado 1072 de 2015, Resolución 0312 de 2019 en la que se definen los Estándares Mínimos del Sgsst La necesidad de continuidad de los servicios de PYP en la empresas afiliadas , en todas sus modalidades: educa, acompaña y comunica, teniendo en cuenta que el parágrafo Nº 2 del artículo 11 de la Ley 1562 de 2012 determina la necesidad de realizar actividades de promoción y prevención. Para lograr la cobertura y brindar servicios de asesoría, a la empresas en la modalidad planes regulares afiliadas a POSITIVA COMPAÑÍA DE SEGUROS Sucursal Coordinadora Atlantico en la vigencia 2024</t>
  </si>
  <si>
    <t>C76092024</t>
  </si>
  <si>
    <t>GRUPO DE CONTROL Y SERVICIOS SAS – 9001586961</t>
  </si>
  <si>
    <t>C76102024</t>
  </si>
  <si>
    <t>ASIT ALIADO EN LA SALUD INTEGRAL DEL TRABAJADOR SAS – 9010430264</t>
  </si>
  <si>
    <t>C76112024</t>
  </si>
  <si>
    <t>ATENCION PREHOSPITALARIA Y SEGURIDAD INDUSTRIAL LTDA - APREHSI – 9000338596</t>
  </si>
  <si>
    <t>C76122024</t>
  </si>
  <si>
    <t>C76132024</t>
  </si>
  <si>
    <t>INGENIO CONSULTORES SAS – 9005287049</t>
  </si>
  <si>
    <t>ATENCIÓN DE EMPRESAS CLIENTES EN LA ESTRATEGIA GRAN EMPRESA PARA DAR CUMPLIMIENTO A REQUISITOS LEGALES ESTABLECIDOS EN NORMATIVIDAD VIGENTE DE SEGURIDAD Y SALUD EN EL TRABAJO Y CUMPLIMIENTO DE PROMESA DE VALOR CON ESTOS CLIENTES EN LA SUCURSAL CÓRDOBA - ZONA ATLÁNTICO</t>
  </si>
  <si>
    <t>C76142024</t>
  </si>
  <si>
    <t>SALUD OCUPACIONAL INTEGRAL - SOINT LTDA – 8120051512</t>
  </si>
  <si>
    <t>C76152024</t>
  </si>
  <si>
    <t>GESTION Y PROTECCION CONSULTORES SAS – 9006904007</t>
  </si>
  <si>
    <t>C76162024</t>
  </si>
  <si>
    <t>IMPUSALUD – 9001270760</t>
  </si>
  <si>
    <t>C76172024</t>
  </si>
  <si>
    <t>SEGURSALUD LTDA – 9001270753</t>
  </si>
  <si>
    <t>C76182024</t>
  </si>
  <si>
    <t>CLEARDENT IPS SAS – 9007404374</t>
  </si>
  <si>
    <t>C76192024</t>
  </si>
  <si>
    <t>SUMAR+ SAS – 9005442837</t>
  </si>
  <si>
    <t>C76202024</t>
  </si>
  <si>
    <t>ARJO MEDIC OCUPACIONAL SAS – 9011589792</t>
  </si>
  <si>
    <t>Dar cumplimiento a la normatividad legal vigente realizando actividades de Asesoria, Asistencia Técnica y de formación sobre el Sistema de Gestion de Seguridad y Salud en el Trabajo, para cumplir promesas de valor pactadas con los clientes acorde con los resultados de su autoevaluación, siniestralidad y riesgos prioritarios identificados</t>
  </si>
  <si>
    <t>C76212024</t>
  </si>
  <si>
    <t>IPS CENTRO DE REHABILITACION INTEGRAL Y LABORAL SAS – 9001295452</t>
  </si>
  <si>
    <t>C77022024</t>
  </si>
  <si>
    <t>EMPROSALUD VIDA SAS – 9000409214</t>
  </si>
  <si>
    <t>15/01/2024</t>
  </si>
  <si>
    <t>En el marco del cumplimiento legal contemplado en el artículo 11 de la Ley 1562 de 2012 del Sistema General de Riesgos Laborales y el desarrollo del Sistema de Gestión en Seguridad y Salud en el Trabajo de las empresas afiliadas a Positiva compañia de Seguros de la sucursal Meta, departamentos de: Meta, Guainía, Guaviare, Vaupés y Vichada a través de programas, campañas, acciones educativas y de prevención, dirigidas a promover el autocuidado, fomentar estilos de vida y trabajo saludables, programas de prevención epidemiológia y programa de prevención y promoción de salud</t>
  </si>
  <si>
    <t>C77032024</t>
  </si>
  <si>
    <t>En el marco del cumplimiento legal contemplado en el artículo 11 de la Ley 1562 de 2012 del Sistema General de Riesgos Laborales y el desarrollo del Sistema de Gestión en Seguridad y Salud en el Trabajo de las empresas afiliadas a Positiva compañia de Seguros de la sucursal Meta, departamentos de: Meta, Guainía, Guaviare, Vaupés y Vichada a través de programas, campañas, acciones educativas y de prevención, dirigidas a promover el autocuidado, fomentar estilos de vida y trabajo saludables, prevención y control de accidentes, programas de vigilancia epidemiológica y gestión en la prevención de la enfermedad laboral</t>
  </si>
  <si>
    <t>C77042024</t>
  </si>
  <si>
    <t>ENTRENADORES TSA S &amp; SO SAS – 9005246612</t>
  </si>
  <si>
    <t>1/02/2024</t>
  </si>
  <si>
    <t>En el marco del cumplimiento legal contemplado en el artículo 11 de la Ley 1562 de 2012 del Sistema General de Riesgos Laborales y el desarrollo del Sistema de Gestión en Seguridad y Salud en el Trabajo de las empresas afiliadas a Positiva compañia de Seguros de la sucursal Meta, a través de programas, campañas, acciones educativas y de prevención, dirigidas a promover la prevención de riesgos en tareas de alto riesgo, control de peligros por trabajaao en alturs, espacios confinados, capacitación brigadas de emergencias y rescate en alturas</t>
  </si>
  <si>
    <t>C77052024</t>
  </si>
  <si>
    <t>PREVENIR LTDA – 8220007364</t>
  </si>
  <si>
    <t>En el marco del cumplimiento legal contemplado en el artículo 11 de la Ley 1562 de 2012 del Sistema General de Riesgos Laborales y el desarrollo del Sistema de Gestión en Seguridad y Salud en el Trabajo de las empresas afiliadas a Positiva compañia de Seguros de la sucursal Meta, departamentos de: Meta, Guainía, Guaviare, Vaupés y Vichada a través de programas, campañas, acciones educativas y de prevención, dirigidas a promover el autocuidado, fomentar estilos de vida y trabajo saludables, prevención y control de accidentes, preparación y atención de emergencias, Seguridad Vial y Sistemas Integrados de Gestión</t>
  </si>
  <si>
    <t>C79012024</t>
  </si>
  <si>
    <t>GRUPO SALUD SANTANDER SAS – 9005595117</t>
  </si>
  <si>
    <t>PRESTACION DE SERVICIOS DE PROMOCION Y PREVENCION – SERVICIOS_ESPECIALIZADOS_ZONA_SANTANDER</t>
  </si>
  <si>
    <t>Motiva la solicitud de esta contratación en la necesidad de brindar servicios a las empresas de la sucursal Arauca argumentando que “brindar atención a las empresas afiliadas a Positiva Compañía de Seguros, para ejecutar actividades de Promoción y Prevención del Modelo de Gestión POSITIVA SUMA, en asesoría y asistencia técnica del Sistema de Gestión en Seguridad y Salud en el trabajo con el fin de dar cumplimiento legal y promover comportamientos seguros para la prevención de los Riesgos Laborales. Satisfacer a nuestros clientes en la prestación de servicios de consultoría, capacitación y entrenamiento en materia de seguridad y salud en el trabajo, por ende la contratación con este aliado estratégico favorece la atención a empresas nuevas y antiguas que requieren fortalecer el SGSST de acuerdo con la experiencia, Innovación, compromiso y conocimiento del medio.” GRUPO SALUD SANTANDER S.A.S, es una empresa líder en la zona oriental con certificación ISO 9001, Sistema de Gestión de Calidad, ISO 14001, Sistema de Gestión ambiental, ISO 45001:2018 SG Seguridad y Salud en el Trabajo y Norsok S-006 Evaluación del sistema de gestión ambiental y de seguridad y salud ocupacional para contratistas del sector petrolero y gas por ICONTEC. Brinda los servicios de asesoría, consultoría, asistencia, formación, capacitación y acompañamiento técnico en la realización de actividades de promoción de la salud, prevención de riesgos laborales, implementación y auditorias en seguridad y salud en el trabajo, seguridad vial y sistema de gestión de calidad, ambiental seguridad y salud en el trabajo. Además, conoce las estrategias, línea de acción y los programas del modelo de gestión Positiva SUMA, los sectores económicos, las empresas afiliadas lo que contribuye en el logro de los objetivos Estratégicos de Fidelización y la satisfacción de las necesidades y expectativas de los clientes con relación seguimiento y cumplimiento de los planes de trabajo concertados. Es un proveedor por su experiencia, calidad, oportuna respuesta y condiciones de servicio que ofrece la optimización del servicio.Así mismo, tiene la capacidad técnica y administrativa, además cuenta con la experiencia en la realización de actividades de asesoría, asistencia técnica y de formación del Sistema de Gestión de Seguridad y Salud en el Trabajo, ejecutadas de conformidad en vigencias anteriores y en la presente vigencia. Por otra parte, ha participado en la asesoría y asistencia técnica para la compañía. Así mismo, a continuación, se detalla la experiencia que ha tenido el proveedor en la ejecución de objetos iguales o similares para Positiva Compañía de Seguros S.A.El proveedor acredita la idoneidad, experiencia, conocimiento del modelo de atención, competencias técnicas, hechos que confieren ventajas en la prestación del servicio. (…) tiene la capacidad técnica y administrativa, además cuenta con la experiencia en la realización de actividades de asesoría, asistencia técnica y de formación del Sistema de Gestión de Seguridad y Salud en el Trabajo, ejecutadas de conformidad en vigencias anteriores y en la presente vigencia.</t>
  </si>
  <si>
    <t>C79022024</t>
  </si>
  <si>
    <t>JHE SOLUCIONES SAS – 9010152594</t>
  </si>
  <si>
    <t>15/02/2024</t>
  </si>
  <si>
    <t>Motiva la solicitud de esta contratación en la necesidad de brindar servicios a las empresas de la sucursal Arauca argumentando que “brindar atención a las empresas afiliadas a Positiva Compañía de Seguros, para ejecutar actividades de Promoción y Prevención del Modelo de Gestión POSITIVA SUMA, en asesoría y asistencia técnica del Sistema de Gestión en Seguridad y Salud en el trabajo con el fin de dar cumplimiento legal y promover comportamientos seguros para la prevención de los Riesgos Laborales.Satisfacer a nuestros clientes en la prestación de servicios de consultoría, capacitación y entrenamiento en materia de seguridad y salud en el trabajo La contratación con este aliado estratégico favorece la atención a empresas nuevas y antiguas que requieren fortalecer el SGSST de acuerdo a la experiencia, Innovación, compromiso y conocimiento del medio.”JHE SOLUCIONES S.A.S, es una empresa que presta los servicios profesionales en Seguridad y Salud en el trabajo, calidad, servicios de mantenimiento de equipos de cómputo y suministros, cuenta con talento humano profesional basado en la Seguridad, Salud en el Trabajo, Ambiente y el mejoramiento continuo, satisfaciendo necesidades de los clientes. Brinda servicios de sistemas de gestión como asesoría, consultoría, diseño del Sistema de Gestión de la Seguridad y Salud en el Trabajo ISO 45001, Calidad ISO 9001: 2015 y Guía RUC. Además, conoce las estrategias, línea de acción y los programas de del modelo de gestión Positiva SUMA, los sectores económicos, las empresas afiliadas lo que contribuye en el logro de los objetivos Estratégicos de Fidelización y la satisfacción de las necesidades y expectativas de los clientes con relación seguimiento y cumplimiento de los planes de trabajo concertados. Es un proveedor por su experiencia, calidad, oportuna respuesta y condiciones de servicio que ofrece la optimización del servicio.La decisión de contratación se basa en que JHE SOLUCIONES S.A.S tiene la capacidad técnica y administrativa, además cuenta con la experiencia en la realización de actividades de asesoría, asistencia técnica y de formación del Sistema de Gestión de Seguridad y Salud en el Trabajo, ejecutadas de conformidad en vigencias anteriores y en la presente vigencia. Por otra parte, El proveedor JHE SOLUCIONES S.A.S en años anteriores, ha participado en la asesoría y asistencia técnica para la compañía. Así mismo, a continuación, se detalla la experiencia que ha tenido el proveedor en la ejecución de objetos iguales o similares para Positiva Compañía de Seguros S.A. Finalmente, El proveedor acredita la idoneidad, experiencia, conocimiento del modelo de atención, competencias técnicas, hechos que confieren ventajas en la prestación del servicio. (…) tiene la capacidad técnica y administrativa, además cuenta con la experiencia en la realización de actividades de asesoría, asistencia técnica y de formación del Sistema de Gestión de Seguridad y Salud en el Trabajo, ejecutadas de conformidad en vigencias anteriores y en la presente vigencia.</t>
  </si>
  <si>
    <t>C79032024</t>
  </si>
  <si>
    <t>ENALTURA HESQ SAS – 9011804446</t>
  </si>
  <si>
    <t>Motiva la solicitud de esta contratación en la necesidad de brindar servicios a las empresas de la sucursal Arauca argumentando que “brindar atención a las empresas afiliadas a Positiva Compañía de Seguros, para ejecutar actividades de Promoción y Prevención del Modelo de Gestión POSITIVA SUMA, en asesoría y asistencia técnica del Sistema de Gestión en Seguridad y Salud en el trabajo con el fin de dar cumplimiento legal y promover comportamientos seguros para la prevención de los Riesgos Laborales.Satisfacer a nuestros clientes en la prestación de servicios de consultoría, capacitación y entrenamiento en materia de seguridad y salud en el trabajo La contratación con este aliado estratégico favorece la atención a empresas nuevas y antiguas que requieren fortalecer el SGSST de acuerdo a la experiencia, Innovación, compromiso y conocimiento del medio.” ENALTURA HESQ S.A.S, es una empresa Araucana orientada al desarrollo y formación para trabajo en alturas, ofertado a personas de diferentes empresas del sector público y privado del departamento de Arauca. Cuenta con 5 años de experiencia capacitando y certificando bajo estándares de calidad en los diferentes niveles de trabajo seguro en alturas. Así mismo, cuenta con la autorización del Ministerio de trabajo RESOLUCIÓN 1178, como centro de Capacitación y Entrenamiento para tareas de alto riesgo, Certificación del INCONTEC bajo la NTC 6072, licencia en salud ocupacional y el personal idóneo para llevar a cabo esta labor e Implementar acciones de formación de acuerdo con las necesidades y el riesgo valorado conforme a la actividad económica. Además, conoce las estrategias, línea de acción y los programas del modelo de gestión Positiva SUMA, los sectores económicos, las empresas afiliadas lo que contribuye en el logro de los objetivos Estratégicos de Fidelización y la satisfacción de las necesidades y expectativas de los clientes con relación al seguimiento y cumplimiento de los planes de trabajo concertados. Por otra parte, invierte para el desarrollo del sector productivo, en todos los aspectos técnicos que le permita el cumplimiento de las disposiciones legales y técnicas en seguridad y salud en el trabajo, garantizando la formación en busca del bienestar de las personas sanas mental, física y socialmente, cuyo potencial productivo se refleje en la calidad, presente en todos los procesos y servicios. También tiene la capacidad técnica y administrativa, para realizar intervención en las diversas empresas afiliadas a la Sucursal Arauca con la capacidad de brindar servicios integrales. Finalmente, El proveedor acredita la idoneidad, experiencia, conocimiento del modelo de atención, competencias técnicas, hechos que confieren ventajas en la prestación del servicio. (…) tiene la capacidad técnica y administrativa, además cuenta con la experiencia en la realización de actividades de asesoría, asistencia técnica y de formación del Sistema de Gestión de Seguridad y Salud en el Trabajo, ejecutadas de conformidad en vigencias anteriores y en la presente vigencia</t>
  </si>
  <si>
    <t>C79042024</t>
  </si>
  <si>
    <t>CONSULTORES HSEQ – 9007647222</t>
  </si>
  <si>
    <t>Motiva la solicitud de esta contratación en la necesidad de brindar servicios a las empresas de la sucursal Arauca argumentando que “brindar atención a las empresas afiliadas a Positiva Compañía de Seguros, para ejecutar actividades de Promoción y Prevención del Modelo de Gestión POSITIVA SUMA, en asesoría y asistencia técnica del Sistema de Gestión en Seguridad y Salud en el trabajo con el fin de dar cumplimiento legal y promover comportamientos seguros para la prevención de los Riesgos Laborales.Satisfacer a nuestros clientes en la prestación de servicios de consultoría, capacitación y entrenamiento en materia de seguridad y salud en el trabajo La contratación con este aliado estratégico favorece la atención a empresas nuevas y antiguas que requieren fortalecer el SGSST de acuerdo con la experiencia, Innovación, compromiso y conocimiento del medio.CONSULTORES HSEQ S.A.S, es una empresa consultora con más de 5 años de experiencia en el sector de minas, hidrocarburos, construcciones, entre otras, especializada en el diseño e implementación de soluciones prácticas y comprobadas de estrategias en seguridad, salud y medio ambiente. Además, conoce las estrategias, línea de acción y los programas del modelo de gestión Positiva SUMA, los sectores económicos, las empresas afiliadas lo que contribuye en el logro de los objetivos Estratégicos de Fidelización y la satisfacción de las necesidades y expectativas de los clientes con relación al seguimiento y cumplimiento de los planes de trabajo concertados. Es un proveedor por su experiencia, calidad, oportuna respuesta y condiciones de servicio que ofrece la optimización del servicio, siendo su mayor fortaleza la innovación. Además desarrolla excelentes prácticas de gestión del riesgo en la industria petrolera, sugiriendo alternativas innovadoras de impacto, aplicando un alto estándar profesional ahorrando costos y reduciendo el riesgo de lesiones o daños. Así mismo, trabaja con los clientes para entregar proyectos que resuelvan situaciones en donde el comportamiento y el desempeño humano sea un factor determinante para asegurar sus procesos, con resultados medibles rápidos. Implementa el programa de disciplina operativa, seguridad de procesos basado en el desempeño humano y el programa de drones. Igualmente, aplica las Metodologías LEAN, ISO 9001:2015 / ISO 14001:2015 / ISO 45001:2018 y RUC ®, realiza análisis y aseguramiento de comportamientos en ejecución de tareas críticas, gestión de Emergencias Rescue On Time y son distribuidores autorizados para LATAM de NUBBA GROUP ESPAÑA. También, tiene la capacidad técnica y administrativa, además cuenta con la experiencia en la realización de actividades de asesoría, asistencia técnica y de formación del Sistema de Gestión de Seguridad y Salud en el Trabajo, ejecutadas de conformidad en vigencias anteriores y en la presente vigencia. El proveedor CONSULTORES HSEQ S.A.S en años anteriores, ha participado en la asesoría y asistencia técnica para la compañía. Así mismo, a continuación, se detalla la experiencia que ha tenido el proveedor en la ejecución de objetos iguales o similares para Positiva Compañía de Seguros S.A. Finalmente, El proveedor acredita la idoneidad, experiencia, conocimiento del modelo de atención, competencias técnicas, hechos que confieren ventajas en la prestación del servicio. (…) tiene la capacidad técnica y administrativa, además cuenta con la experiencia en la realización de actividades de asesoría, asistencia técnica y de formación del Sistema de Gestión de Seguridad y Salud en el Trabajo, ejecutadas de conformidad en vigencias anteriores y en la presente vigencia.</t>
  </si>
  <si>
    <t>C79052024</t>
  </si>
  <si>
    <t>TECNICRANE LTDA – 9004937125</t>
  </si>
  <si>
    <t>Motiva la solicitud de esta contratación en la necesidad de brindar servicios a las empresas de la sucursal Arauca argumentando que “brindar atención a las empresas afiliadas a Positiva Compañía de Seguros, para ejecutar actividades de Promoción y Prevención del Modelo de Gestión POSITIVA SUMA, en asesoría y asistencia técnica del Sistema de Gestión en Seguridad y Salud en el trabajo con el fin de dar cumplimiento legal y promover comportamientos seguros para la prevención de los Riesgos Laborales.Satisfacer a nuestros clientes en la prestación de servicios de consultoría, capacitación y entrenamiento en materia de seguridad y salud en el trabajo La contratación con este aliado estratégico favorece la atención a empresas nuevas y antiguas que requieren fortalecer el SGSST de acuerdo con la experiencia, Innovación, compromiso y conocimiento del medio. TECNICRANE LTDA, es una empresa de consultoría y asesoría especializada en áreas de inspección, capacitación, y supervisión de Izajes mecánicos de cargas. Basado en estándares internacionales vigentes para la aplicación de los procedimientos seguros, para la prestación de un excelente servicio de dirección y acompañamiento en el desarrollo de un Izaje mecánico de cargas, con experiencia exitosa y comprobada en compañías nacionales y multinacionales. Así mismo, es líder en Colombia en temas Izaje de Cargas Mecánico es reconocida en la industria por su nivel de cumplimiento, responsabilidad, seriedad y calidad. Asegura a sus clientes productos exclusivos y servicios integrales, además de proveer capacitación y entrenamiento, cuenta con una alianza comercial con otros líderes del sector de seguridad en Colombia. cuenta con personal altamente calificado y certificado por la NACB (North American Crane Bureau Inc.), asegura a sus clientes servicios integrales, así mismo, provee capacitación y entrenamiento. También conoce las estrategias, líneas de acción y los programas del Modelo de Gestión Positiva SUMA para el acompañamiento de las empresas afiliadas a la Zona Santander, Sucursal Arauca lo que contribuye en el logro de los objetivos Estratégicos de Fidelización y la satisfacción de las necesidades y expectativas de los clientes con relación seguimiento y cumplimiento de los planes de trabajo concertados. Finalmente, El proveedor acredita la idoneidad, experiencia, conocimiento del modelo de atención, competencias técnicas, hechos que confieren ventajas en la prestación del servicio. (…) tiene la capacidad técnica y administrativa, además cuenta con la experiencia en la realización de actividades de asesoría, asistencia técnica y de formación del Sistema de Gestión de Seguridad y Salud en el Trabajo, ejecutadas de conformidad en vigencias anteriores y en la presente vigencia.</t>
  </si>
  <si>
    <t>C79062024</t>
  </si>
  <si>
    <t>HMH GESTIÓN INTEGRAL SAS  – 9011890469</t>
  </si>
  <si>
    <t>Motiva la solicitud de esta contratación en la necesidad de brindar servicios a las empresas de la sucursal Arauca argumentando que “brindar atención a las empresas afiliadas a Positiva Compañía de Seguros, para ejecutar actividades de Promoción y Prevención del Modelo de Gestión POSITIVA SUMA, en asesoría y asistencia técnica del Sistema de Gestión en Seguridad y Salud en el trabajo con el fin de dar cumplimiento legal y promover comportamientos seguros para la prevención de los Riesgos Laborales. Satisfacer a nuestros clientes en la prestación de servicios de consultoría, capacitación y entrenamiento en materia de seguridad y salud en el trabajo La contratación con este aliado estratégico favorece la atención a empresas nuevas y antiguas que requieren fortalecer el SGSST de acuerdo con la experiencia, Innovación, compromiso y conocimiento del medio.”HMH GESTIÓN INTEGRAL S.A.S, es un aliado de la sostenibilidad de las organizaciones, mediante tres pilares fundamentales, tales como la Gestión de la prevención de riesgos laborales, Desarrollo integral de las personas en la organización y Gestión ambiental. De estos pilares han desarrollado cinco frentes en los que se basa la propuesta de valor como gestión de seguridad, investigación de accidentes, ergonomía, desarrollo de las personas y consultoría ambiental estratégica. Por otra parte, El proveedor acredita la idoneidad, experiencia, conocimiento del modelo de atención, competencias técnicas, hechos que confieren ventajas en la prestación del servicio. (…) tiene la capacidad técnica y administrativa, además cuenta con la experiencia en la realización de actividades de asesoría, asistencia técnica y de formación del Sistema de Gestión de Seguridad y Salud en el Trabajo, ejecutadas de conformidad en vigencias anteriores y en la presente vigencia.</t>
  </si>
  <si>
    <t>C79072024</t>
  </si>
  <si>
    <t>MEJORA Y SOLUCIONES SAS – 9001651563</t>
  </si>
  <si>
    <t>Motiva la solicitud de esta contratación en la necesidad de brindar servicios a las empresas de la sucursal Arauca argumentando que “brindar atención a las empresas afiliadas a Positiva Compañía de Seguros, para ejecutar actividades de Promoción y Prevención del Modelo de Gestión POSITIVA SUMA, en asesoría y asistencia técnica del Sistema de Gestión en Seguridad y Salud en el trabajo con el fin de dar cumplimiento legal y promover comportamientos seguros para la prevención de los Riesgos Laborales. Satisfacer a nuestros clientes en la prestación de servicios de consultoría, capacitación y entrenamiento en materia de seguridad y salud en el trabajo La contratación con este aliado estratégico favorece la atención a empresas nuevas y antiguas que requieren fortalecer el SGSST de acuerdo con la experiencia, Innovación, compromiso y conocimiento del medio.” Por otra parte, MEJORA Y SOLUCIONES S.A.S, es una empresa con más de 14 años de experiencia, sus líneas de negocio se encuentra las asesorías y consultorías especializadas en seguridad química y ambiente, IEDTH - Licencia de la Secretaría de Educación No.0248 del 14 de julio de 2017, seguridad de procesos y gestión covid-19 con enfoque químico. Así mismo, cuenta con servicios especializados como diagnóstico en seguridad química enfocándose en la validación de cumplimiento legal de la compañía y diagnóstico del programa de seguridad química en todo su ciclo de vida, revisión conjunta de los avances en SQ por parte de la empresa para aprovechar todos los esfuerzos realizados en el pasado y plan de acción alineado con el Sistema Globalmente Armonizado y objetivos estratégicos de la empresa. Además, tiene la capacidad técnica y administrativa, además cuenta con la experiencia en la realización de actividades de asesoría, asistencia técnica y de formación del Sistema de Gestión de Seguridad y Salud en el Trabajo, ejecutadas de conformidad en vigencias anteriores y en la presente vigencia. El proveedor acredita la idoneidad, experiencia, conocimiento del modelo de atención, competencias técnicas, hechos que confieren ventajas en la prestación del servicio. (…) tiene la capacidad técnica y administrativa, además cuenta con la experiencia en la realización de actividades de asesoría, asistencia técnica y de formación del Sistema de Gestión de Seguridad y Salud en el Trabajo, ejecutadas de conformidad en vigencias anteriores y en la presente vigencia.</t>
  </si>
  <si>
    <t>C79082024</t>
  </si>
  <si>
    <t>INSIGMA SALUD OCUPACIONAL SAS – 9008035011</t>
  </si>
  <si>
    <t>Motiva la solicitud de esta contratación en la necesidad de brindar servicios a las empresas de la sucursal Arauca argumentando que “brindar atención a las empresas afiliadas a Positiva Compañía de Seguros, para ejecutar actividades de Promoción y Prevención del Modelo de Gestión POSITIVA SUMA, en asesoría y asistencia técnica del Sistema de Gestión en Seguridad y Salud en el trabajo con el fin de dar cumplimiento legal y promover comportamientos seguros para la prevención de los Riesgos Laborales.Satisfacer a nuestros clientes en la prestación de servicios de consultoría, capacitación y entrenamiento en materia de seguridad y salud en el trabajo La contratación con este aliado estratégico favorece la atención a empresas nuevas y antiguas que requieren fortalecer el SGSST de acuerdo a la experiencia, Innovación, compromiso y conocimiento del medio.” INSIGMA SALUD OCUPACIONAL S.A.S, es una compañía de servicios de consultoría y asesoría en las áreas de seguridad y salud en el trabajo, calidad, medio ambiente y estrategia. Su objetivo acompañar a sus clientes de manera integral brindando soluciones a la medida de sus necesidades que permitan un excelente desempeño de su organización y conlleven a la mejora de sus procesos, productos y servicios, así como el cumplimiento de los requisitos legales y contractuales inherentes a sus actividades. Así mismo, brinda los servicios de sistema de gestión y estrategia organizacional, medicina preventiva y del trabajo, seguridad e higiene industrial, riesgo psicosocial, medio ambiente, responsabilidad social, gestión organizacional y servicios complementarios como asesoría legal en normatividad ambiental, laboral y de seguridad y salud en el trabajo, peritaje de investigaciones de accidentes graves y mortales, capacitaciones enfocadas a diferentes áreas y aspectos organizacionales (salud mental, riesgo psicosocial, calidad, medio ambiente, SG-SST, entre otros). Por otra parte, conoce las estrategias, línea de acción y los programas de del modelo de gestión Positiva SUMA, los sectores económicos, las empresas afiliadas lo que contribuye en el logro de los objetivos Estratégicos de Fidelización y la satisfacción de las necesidades y expectativas de los clientes con relación seguimiento y cumplimiento de los planes de trabajo concertados. Es un proveedor por su experiencia, calidad, oportuna respuesta y condiciones de servicio que ofrece la optimización del servicio. También, tiene la capacidad técnica y administrativa, además cuenta con la experiencia en la realización de actividades de asesoría, asistencia técnica y de formación del Sistema de Gestión de Seguridad y Salud en el Trabajo, ejecutadas de conformidad en vigencias anteriores y en la presente vigencia. Por otra parte, El proveedor INSIGMA SALUD OCUPACIONAL S.A.S en años anteriores, ha participado en la asesoría y asistencia técnica para la compañía. Así mismo, a continuación, se detalla la experiencia que ha tenido el proveedor en la ejecución de objetos iguales o similares para Positiva Compañía de Seguros S.A.Finalmente, El proveedor acredita la idoneidad, experiencia, conocimiento del modelo de atención, competencias técnicas, hechos que confieren ventajas en la prestación del servicio. (…) tiene la capacidad técnica y administrativa, además cuenta con la experiencia en la realización de actividades de asesoría, asistencia técnica y de formación del Sistema de Gestión de Seguridad y Salud en el Trabajo, ejecutadas de conformidad en vigencias anteriores y en la presente vigencia.</t>
  </si>
  <si>
    <t>C79092024</t>
  </si>
  <si>
    <t>METROLOGIA Y SERVICIOS SAS – 9007907096</t>
  </si>
  <si>
    <t>01/05/2024</t>
  </si>
  <si>
    <t>Motiva la solicitud de esta contratación en la necesidad de brindar servicios a las empresas de la sucursal Arauca argumentando que “brindar atención a las empresas afiliadas a Positiva Compañía de Seguros, para ejecutar actividades de Promoción y Prevención del Modelo de Gestión POSITIVA SUMA, en asesoría y asistencia técnica del Sistema de Gestión en Seguridad y Salud en el trabajo con el fin de dar cumplimiento legal y promover comportamientos seguros para la prevención de los Riesgos Laborales. Satisfacer a nuestros clientes en la prestación de servicios de consultoría, capacitación y entrenamiento en materia de seguridad y salud en el trabajo La contratación con este aliado estratégico favorece la atención a empresas nuevas y antiguas que requieren fortalecer el SGSST de acuerdo con la experiencia, Innovación, compromiso y conocimiento del medio.” METROLOGIA Y SERVICIOS SAS, es un especialista en el área de consultoría y formación en Seguridad y Salud en el Trabajo, desde la revisión de normativas y aplicación de esta en el espacio de trabajo de la empresa. Consultoría para la implementación, mantenimiento, evaluación y mejora continua del Sistema de Gestión de Seguridad y Salud en el Trabajo. Diseño de campañas educativas y de sensibilización con la participación de los empresarios y trabajadores en la prevención de riesgos laborales, con el propósito de fomentar una cultura proactiva en la prevención de accidentes. Por otra parte, El proveedor acredita la idoneidad, experiencia, conocimiento del modelo de atención, competencias técnicas, hechos que confieren ventajas en la prestación del servicio. (…) tiene la capacidad técnica y administrativa, además cuenta con la experiencia en la realización de actividades de asesoría, asistencia técnica y de formación del Sistema de Gestión de Seguridad y Salud en el Trabajo, ejecutadas de conformidad en vigencias anteriores y en la presente vigencia.</t>
  </si>
  <si>
    <t>C79102024</t>
  </si>
  <si>
    <t>ESS PENTAGONO SAS – 9010444397</t>
  </si>
  <si>
    <t>"Garantizar la Prestación de Servicios de Promoción y Prevención para para implementar, mejorar y/o mantener actividades de asesoría, asistencia técnica y de formación en Seguridad y Salud en el Trabajo del Plan Básico en los programas (Programa de Estructura Empresarial; Programa Preparación y Atención de Emergencias, Programa de Prevención y Protección Colectiva e Individual; Programa de Promoción y Prevención en Salud; Programa Investigación de Incidentes y Accidentes de Trabajo) Avanzado en los programas de (Programa gestión Para el Control de Incidentes y Accidentes de Trabajo, Programa gestión en la Prevención de Enfermedades Profesionales D.M.E;) de la Estrategia CREA del Modelo de Gestión Positiva SUMA de acuerdo con los Planes de Trabajo pactados con las Empresas y cargados al aplicativo GESTPOS para empresas afiliadas a Positiva Compañía de Seguros S.A especialmente para empresas en la Sucursal Casanare de la Zona Santander."</t>
  </si>
  <si>
    <t>C79112024</t>
  </si>
  <si>
    <t>INGENIERIA, INNOVACION Y GESTION SAS - INNOVAGEST – 9002451510</t>
  </si>
  <si>
    <t>"Garantizar la prestación de Servicios de Promoción y Prevención para para implementar, mejorar y/o mantener actividades de asesoría, asistencia técnica y de formación en Seguridad y Salud en el Trabajo del Plan Básico en los programas (Programa de Estructura Empresarial; Programa Preparación y Atención de Emergencias, Programa de Prevención y Protección Colectiva e Individual; Programa de Promoción y Prevención en Salud; Programa Investigación de Incidentes y Accidentes de Trabajo) Plan Avanzado en los programas de (Programas de Gestión para el Control de Incidentes y Accidentes de Trabajo; Programa de Gestión en la Prevención de Enfermedades Laborales, D.M.E) Plan Especializado en los Programas de (Programas de Vigilancia Epidemiológica) y Plan Gestión Integral en los Programas de (Programa Sistema de Gestión en S&amp;SO – Ohsas 18001) de la Estrategia CREA del Modelo de Gestión Positiva SUMA de acuerdo con los Planes de Trabajo pactados con las Empresas y cargados al aplicativo GESTPOS para empresas afiliadas a Positiva Compañía de Seguros S.A especialmente para empresas en la Sucursal Casanare."</t>
  </si>
  <si>
    <t>C79122024</t>
  </si>
  <si>
    <t>GESTION PARA EL TRABAJO SAS  - GESTRAB SAS  – 9012228014</t>
  </si>
  <si>
    <t>"Garantizar la prestación de Servicios de Promoción y Prevención para para implementar, mejorar y/o mantener actividades de asesoría, asistencia técnica y de formación en Seguridad y Salud en el Trabajo del Plan Básico en los programas (Programa de Estructura Empresarial; Programa Preparación y Atención de Emergencias, Programa de Prevención y Protección Colectiva e Individual; Programa de Promoción y Prevención en Salud; Programa Investigación de Incidentes y Accidentes de Trabajo) Plan Avanzado en los programas de (Programas de Gestión para el Control de Incidentes y Accidentes de Trabajo; Programa de Gestión en la Prevención de Enfermedades Laborales, D.M.E) Plan Especializado en los Programas de (Programas de Vigilancia Epidemiológica) y Plan Gestión Integral en los Programas de (Programa Sistema de Gestión en S&amp;SO – Ohsas 18001) de la Estrategia CREA del Modelo de Gestión Positiva SUMA de acuerdo con los Planes de Trabajo pactados con las Empresas y cargados al aplicativo GESTPOS para empresas afiliadas a Positiva Compañía de Seguros S.A especialmente para empresas en la Sucursal Casanare de la Zona Santander."</t>
  </si>
  <si>
    <t>C79132024</t>
  </si>
  <si>
    <t>SEGISPRO INGENIERIA SAS – 9003283997</t>
  </si>
  <si>
    <t>"Prestación de Servicios de Promoción y Prevención para para implementar, mejorar y/o mantener actividades de asesoría, asistencia técnica y de formación en Seguridad y Salud en el Trabajo del Plan Básico en los programas (Programa de Estructura Empresarial; Programa Preparación y Atención de Emergencias, Programa de Prevención y Protección Colectiva e Individual; Programa de Promoción y Prevención en Salud; Programa Investigación de Incidentes y Accidentes de Trabajo) Plan Avanzado en los programas de (Programas de Gestión para el Control de Incidentes y Accidentes de Trabajo; Programa de Gestión en la Prevención de Enfermedades Laborales, D.M.E) Plan Especializado en los Programas de (Programas de Vigilancia Epidemiológica) y Plan Gestión Integral en los Programas de (Programa Sistema de Gestión en S&amp;SO – Ohsas 18001) dela Estrategia CREA del Modelo de Gestión Positiva SUMA de acuerdo con los Planes de Trabajo pactados con las Empresas y cargados al aplicativo GESTPOS para empresas afiliadas a Positiva Compañía de Seguros S.A especialmente para empresas en la Sucursal Casanare de la Zona Santander"</t>
  </si>
  <si>
    <t>C79142024</t>
  </si>
  <si>
    <t>SISMEDICA SAS – 8300158708</t>
  </si>
  <si>
    <t>Prestación de servicios de promoción y prevención para implementar, mejorar y/o mantener actividades de asesoría técnica del Sistema de Gestión de Seguridad y Salud en Trabajo, con base en los Programas de la estrategia POSITIVA CREA del Modelo de Gestión POSITIVA SUMA en PLAN BASICO (programa estructura empresarial, Preparación y atención de emergencias, programa promoción y prevención en salud, programa de investigación de incidentes y accidentes de trabajo, programa de prevención y protección colectiva e individual) PLAN AVANZADO (programa de gestión prevención de la enfermedad profesional, énfasis psicosocial, programa gestión para el control de incidentes y accidentes de trabajo) PLAN ESPECIALIZADO (programas de vigilancia pidemiológico con énfasis psicosocial), y PLAN DE GESTION INTEGRAL, Programa Sistema de Gestión en S&amp;SO-OHSAS 18001) de las empresas afiliadas a POSITIVA COMPAÑÍA DE SEGUROS, en la modalidad de atención de Planes Gran Empresa para la sucursal Tipo B - Boyacá de la Sucursal coordinadora Santander</t>
  </si>
  <si>
    <t>C79152024</t>
  </si>
  <si>
    <t>DISEÑO HUMANO LTDA – 9000081966</t>
  </si>
  <si>
    <t>C79162024</t>
  </si>
  <si>
    <t>EXPLOINSER SAS – 9003196090</t>
  </si>
  <si>
    <t>C79172024</t>
  </si>
  <si>
    <t>C79182024</t>
  </si>
  <si>
    <t>PREVENTI GRUPO EMPRESARIAL SAS – 9014700867</t>
  </si>
  <si>
    <t>C79192024</t>
  </si>
  <si>
    <t>OPTIMA PREVENCION SALUD RIESGOS LABORALES Y CALIDAD SAS – 9002691933</t>
  </si>
  <si>
    <t>C79202024</t>
  </si>
  <si>
    <t>AVANZAR PRO SAS – 9001701610</t>
  </si>
  <si>
    <t>C79212024</t>
  </si>
  <si>
    <t>ST CONSULTORES SAS – 9007523156</t>
  </si>
  <si>
    <t>C79222024</t>
  </si>
  <si>
    <t>LINEA DE VIDA LTDA – 9001337533</t>
  </si>
  <si>
    <t>C79232024</t>
  </si>
  <si>
    <t>GRECO SOS SAS – 9007496436</t>
  </si>
  <si>
    <t>C79242024</t>
  </si>
  <si>
    <t>SERVICIOS PROFESIONALES EN SEGURIDAD VIAL E INGENIERIA SAS - SEPROVIAL – 9007846663</t>
  </si>
  <si>
    <t>C79252024</t>
  </si>
  <si>
    <t>MALAGON SIERRA Y CIA S EN C – 9001554501</t>
  </si>
  <si>
    <t>C79262024</t>
  </si>
  <si>
    <t>01/08/2024</t>
  </si>
  <si>
    <t>C79272024</t>
  </si>
  <si>
    <t>PLAZA MORA PEDRO ANTONIO – 93966033</t>
  </si>
  <si>
    <t>C79282024</t>
  </si>
  <si>
    <t>CUIDARTE INNOVADORES EN PREVENCION S A S – 9009158781</t>
  </si>
  <si>
    <t>C79292024</t>
  </si>
  <si>
    <t>PREVENCION INTEGRAL Y TRAINING SAS – 9011514632</t>
  </si>
  <si>
    <t>C79302024</t>
  </si>
  <si>
    <t>AGESO LTDA ASESORIAS EN GERENCIA Y SALUD OCUPACIONAL – 8070017776</t>
  </si>
  <si>
    <t>"Motiva la solicitud de esta contratación en la necesidad de brindar servicios a las empresas de la sucursal Norte de Santander argumentando que “brindar atención a las empresas afiliadas a Positiva Compañía de Seguros, para ejecutar actividades de Promoción y Prevención del Modelo de Gestión POSITIVA SUMA, en asesoría y asistencia técnica del Sistema de Gestión en Seguridad y Salud en el trabajo con el fin de dar cumplimiento legal y promover comportamientos seguros para la prevención de los Riesgos Laborales. Satisfacer a nuestros clientes en la prestación de servicios de consultoría, capacitación y entrenamiento en materia de seguridad y salud en el trabajo La contratación con este aliado estratégico favorece la atención a empresas nuevas y antiguas que requieren fortalecer el SGSST de acuerdo con la experiencia, Innovación, compromiso y conocimiento del medio.” Así mismo, argumentó en la solicitud de esta contratación que “…AGESO LTDA ASESORIA EN GERENCIA Y SALUD OCUPACIONAL es una empresa especializada en actividades de vigilancia epidemiológica, medicina preventiva y del trabajo, auditorías al SGSST, entrenamientos a Brigadas de Emergencias, asesoría legal enfocada al cumplimiento de la normatividad en seguridad industrial y salud en el trabajo. (…) Cuenta con equipo técnico calificado, certificado con experiencia, calidad, cumplimiento, oportunidad e idoneidad y servicio que nos permiten satisfacer a nuestros clientes en la prestación de servicios de consultoría, capacitación y entrenamiento en materia de seguridad y salud en el trabajo a las empresas afiliadas en la Sucursal Norte de Santander. (…) es una empresa de salud y seguridad en el trabajo, habilitada ante el Instituto Departamental de Salud para la prestación del bloque de servicios que corresponden al SGSST, encargada de promover y mantener un excelente grado de bienestar integral de los trabajadores del sector empresarial público y privado, fomentando la promoción, prevención y control de factores de riesgo de ambiente laboral, convirtiéndonos en el mejor aliado para su organización; de esta manera es grato para nosotros poder contribuir en los procesos diarios relacionados en el área de SEGURIDAD Y SALUD EN EL TRABAJO. (…) El proveedor acredita la idoneidad, experiencia, conocimiento del modelo de atención, competencias técnicas, hechos que confieren ventajas en la prestación del servicio. (…) tiene la capacidad técnica y administrativa, además cuenta con la experiencia en la realización de actividades de asesoría, asistencia técnica y de formación del Sistema de Gestión de Seguridad y Salud en el Trabajo, ejecutadas de conformidad en vigencias anteriores y en la presente vigencia."</t>
  </si>
  <si>
    <t>C79312024</t>
  </si>
  <si>
    <t>HSEQ CONSULTORIA EN GESTION INTEGRAL DE RIESGOS SAS - HSEQCGIR – 9006078132</t>
  </si>
  <si>
    <t>motivó la solicitud de esta contratación en la necesidad de brindar servicios a las empresas de la sucursal Norte de Santander argumentando que “brindar atención a las empresas afiliadas a Positiva Compañía de Seguros, para ejecutar actividades de Promoción y Prevención del Modelo de Gestión POSITIVA SUMA, en asesoría y asistencia técnica del Sistema de Gestión en Seguridad y Salud en el trabajo con el fin de dar cumplimiento legal y promover comportamientos seguros para la prevención de los Riesgos Laborales. Satisfacer a nuestros clientes en la prestación de servicios de consultoría, capacitación y entrenamiento en materia de seguridad y salud en el trabajo La contratación con este aliado estratégico favorece la atención a empresas nuevas y antiguas que requieren fortalecer el SGSST de acuerdo a la experiencia, Innovación, compromiso y conocimiento del medio.” Así mismo, argumentó en la solicitud de esta contratación que “…HSEQ CONSULTORIA EN GESTION INTEGRAL DE RIESGOS S.A.S. acredita la idoneidad, experiencia, conocimiento del modelo de atención, competencias técnicas, hechos que confieren ventajas en la prestación del servicio (…) La experiencia y ejecución satisfactoria de los contratos suscritos por este proveedor en vigencias anteriores le permiten disponer del conocimiento de las necesidades de las empresas clientes de la sucursal Norte de Santander para la continuidad de la intervención y control de los riesgos de esta empresa. (…) tiene la capacidad técnica y administrativa, además cuenta con la experiencia en la realización de actividades de asesoría, asistencia técnica y de formación del Sistema de Gestión de Seguridad y Salud en el Trabajo, ejecutadas de conformidad en vigencias anteriores y en la presente vigencia. (…) en años anteriores, ha participado en la asesoría y asistencia técnica para la compañía. Así mismo, a continuación, se detalla la experiencia que ha tenido el proveedor en la ejecución de objetos iguales o similares para Positiva Compañía de Seguros S.A.”</t>
  </si>
  <si>
    <t>C79322024</t>
  </si>
  <si>
    <t>SAHIPRE SALUD INTEGRAL SEGURIDAD Y SALUD EN EL TRABAJO SAS – 9002463851</t>
  </si>
  <si>
    <t>"Motiva la solicitud de esta contratación en la necesidad de brindar servicios a las empresas de la sucursal Norte de Santander argumentando que “brindar atención a las empresas afiliadas a Positiva Compañía de Seguros, para ejecutar actividades de Promoción y Prevención del Modelo de Gestión POSITIVA SUMA, en asesoría y asistencia técnica del Sistema de Gestión en Seguridad y Salud en el trabajo con el fin de dar cumplimiento legal y promover comportamientos seguros para la prevención de los Riesgos Laborales. Satisfacer a nuestros clientes en la prestación de servicios de consultoría, capacitación y entrenamiento en materia de seguridad y salud en el trabajo La contratación con este aliado estratégico favorece la atención a empresas nuevas y antiguas que requieren fortalecer el SGSST de acuerdo con la experiencia, Innovación, compromiso y conocimiento del medio.” Así mismo, argumentó en la solicitud de esta contratación que “SAHIPRE es una empresa especializada en actividades de vigilancia epidemiológica, medicina preventiva y del trabajo, auditorías al SGSST, entrenamientos a Brigadas de Emergencias, asesoría legal enfocada al cumplimiento de la normatividad en seguridad industrial y salud en el trabajo. (…) Cuenta con equipo técnico calificado, certificado con experiencia, calidad, cumplimiento, oportunidad e idoneidad y servicio que nos permiten satisfacer a nuestros clientes en la prestación de servicios de consultoría, capacitación y entrenamiento en materia de seguridad y salud en el trabajo a las empresas afiliadas en la Sucursal Norte de Santander. (…) es una empresa de salud y seguridad en el trabajo, habilitada ante el Instituto Departamental de Salud para la prestación del bloque de servicios que corresponden al SGSST, encargada de promover y mantener un excelente grado de bienestar integral de los trabajadores del sector empresarial público y privado, fomentando la promoción, prevención y control de factores de riesgo de ambiente laboral, convirtiéndonos en el mejor aliado para su organización; de esta manera es grato para nosotros poder contribuir en los procesos diarios relacionados en el área de SEGURIDAD Y SALUD EN EL TRABAJO. (…) El proveedor acredita la idoneidad, experiencia, conocimiento del modelo de atención, competencias técnicas, hechos que confieren ventajas en la prestación del servicio. (…) tiene la capacidad técnica y administrativa, además cuenta con la experiencia en la realización de actividades de asesoría, asistencia técnica y de formación del Sistema de Gestión de Seguridad y Salud en el Trabajo, ejecutadas de conformidad en vigencias anteriores y en la presente vigencia."</t>
  </si>
  <si>
    <t>C80012024</t>
  </si>
  <si>
    <t>SOLO POR SERVICIO – 8170033779</t>
  </si>
  <si>
    <t>PRESTACION DE SERVICIOS DE PROMOCION Y PREVENCION – SERVICIOS_ESPECIALIZADOS_ZONA_VALLE</t>
  </si>
  <si>
    <t>"JUSTIFICACIÓN: la empresa SOLO POR SERVICIO se fundó en Popayán en el año de 1999; en el transcurso de estos 24 años de existencia se ha especializado en la prestación de servicios de limpieza, mantenimiento, consultoría y asesoría en seguridad y salud en el trabajo, formación y capacitación, constituyéndose como una importante alternativa de outsourcing administrativo de servicios en el sector privado y público. Ofrece los servicios de SEGURIDAD, SALUD EN EL TRABAJO Y AMBIENTE, a través de un equipo humano idóneo, especializado e interdisciplinario, con licencia vigente para la prestación de servicios de SST; en cinco líneas principales: 1.Medicina preventiva y medicina laboral: Exámenes médicos ocupacionales, Análisis de puestos de trabajo, Asesoría en la elaboración de profesiogramas, Asesoría en la implementación de programas de vigilancia epidemiológica ocupacional, gestión para la prevención de enfermedades laborales, Programas de estilos de vida y de trabajo saludables, Promoción y prevención en salud. 2. Desórdenes Músculo esqueléticos – Prevención de DME: Exámenes con énfasis osteomuscular, PVE. 3. Psicosocial – Prevención riesgos psicosociales, Psicología organizacional, Acompañamiento, dirección y apoyo en aplicación batería de riesgo psicosocial, PVE. 4. Higiene y seguridad industrial – Preparación y Atención de Emergencias, Programa de Protección contra caídas, Programas estructura empresarial, Prevención y Protección Colectiva e Individual, Gestión para la prevención de Accidentes de Trabajo, Cursos de trabajo seguro en alturas, 5. Asesoría legal: Sensibilización en legislación en seguridad, salud en el trabajo como una oportunidad para el empresario, Funciones del sistema general de riesgos laborales, Asesoría y acompañamiento en materia de riesgos laborales, Asesoría para la adaptación, re ubicación o reincorporación de origen laboral desde punto de vista legal, Asesoría al empleador en manejo de riesgos accidente de trabajo, enfermedad laboral, Seguimiento de casos en las juntas. Por lo anterior, se requiere contratar a SOLO POR SERVICIO para dar continuidad a los servicios de asesoría, asistencia técnica y capacitación, interdisciplinaria en prevención de riesgos laborales, de conformidad con el Modelo de atención Positiva SUMA.La presente necesidad se fundamenta en los siguientes aspectos: Cumplimiento legal contemplado en el parágrafo N°2 del artículo 11 de la Ley 1562 de 2012 el cual determina la necesidad de realizar actividades de promoción y prevención, el Decreto compilado 1072 de 2015, Resolución 0312 de 2019, por la cual se definen los Estándares Mínimos del Sistema de Gestión de Seguridad y Salud en el Trabajo, y para completar las actividades de los Planes de Trabajo concertados con las empresas afiliadas a Positiva Compañía de Seguros y bajo el lineamiento de los programas de la Estrategia CREA del Modelo de Gestión Positiva Suma, en las empresas afiliadas a la Sucursal Cauca. Mantener las actividades de prevención de accidentes de trabajo enfermedad laboral con base en el control de la siniestralidad de MODELO MUSA. Con base en la capacidad técnica, administrativa y financiera del Proveedor quien ha mostrado excelente gestión en contratos ejecutados en vigencias anteriores y en el presente año. Prestar servicios de asesoría, asistencia técnica y formación en Seguridad y Salud en el Trabajo, para cumplir las actividades de los Planes de Trabajo concertados con la empresas y cargados en el aplicativo GESTPOS y bajo el lineamiento de la Estrategia CREA del Modelo de Gestión Positiva Suma, para 300 empresas atendidas en la Modalidad de Gran Empresa - Planes Regulares afiliadas a Positiva en la sucursal Cauca."</t>
  </si>
  <si>
    <t>C80022024</t>
  </si>
  <si>
    <t>CUERPO DE BOMBEROS VOLUNTARIOS DE POPAYAN – 8915002273</t>
  </si>
  <si>
    <t>"JUSTIFICACIÓN: EL CUERPO DE BOMBEROS VOLUNTARIOS DE POPAYÁN es una Institución privada, sin ánimo de lucro, que desarrolla actividades de prevención y capacitación técnica altamente calificada bajo un esquema empresarial. El área de capacitación externa del CUERPO DE BOMBEROS VOLUNTARIOS DE POPAYÁN, cuenta con más de 25 años de experiencia en el desarrollo de planes y programas dirigidos a la capacitación del personal de brigadas de emergencia en las organizaciones y la comunidad en general, en temas de prevención y atención de emergencias principalmente incendios, manejo de materiales peligrosos y rescate en todas sus modalidades; cuenta con un equipo humano idóneo, especializado e interdisciplinario, con licencia vigente para la prestación de servicios de seguridad y salud en el trabajo; ofrece servicios de capacitación en la prevención, atención y mitigación de incendios, Elaboración y/o Asesorías en Planes de Emergencia, Contingencia y Evacuación, Conformación, capacitación y entrenamiento de Brigadas de Emergencia, Encuentros formativos y competitivos para Brigadistas, Cursos de especialidades en Técnica Bomberil, Primeros Auxilios Básicos y avanzados, Ingeniería de Incendios, Seguridad e Higiene Industrial y Trabajo seguro en alturas; cuenta con la infraestructura en instalaciones y recursos tecnológicos; Ha celebrado contratos con Positiva desde el año 2008, para la ejecución de actividades del programa preparación y atención de emergencias; cuenta con la gestión integral de los riesgos organizacionales, como política organizacional encaminada a la prevención y control de las lesiones, enfermedades de origen laboral, la contaminación ambiental y las no conformidades de calidad durante la prestación de sus servicios.La presente necesidad se fundamenta en los siguientes aspectos: Cumplimiento legal contemplado en el parágrafo N°2 del artículo 11 de la Ley 1562 de 2012 el cual determina la necesidad de realizar actividades de promoción y prevención, el Decreto compilado 1072 de 2015, Resolución 0312 de 2019, por la cual se definen los Estándares Mínimos del Sistema de Gestión de Seguridad y Salud en el Trabajo, y para completar las actividades de los Planes de Trabajo concertados con las empresas afiliadas a Positiva Compañía de Seguros y bajo el lineamiento de los programas de la Estrategia CREA del Modelo de Gestión Positiva Suma, en las empresas afiliadas a la Sucursal Cauca. Mantener las actividades de prevención de accidentes de trabajo enfermedad laboral con base en el control de la siniestralidad de MODELO MUSA. Con base en la capacidad técnica, administrativa y financiera del Proveedor quien ha mostrado excelente gestión en contratos ejecutados en vigencias anteriores y en el presente año. Prestar servicios de asesoría, asistencia técnica y formación en Seguridad y Salud en el Trabajo, para cumplir las actividades de los Planes de Trabajo concertados con la empresas y cargados en el aplicativo GESTPOS y bajo el lineamiento de la Estrategia CREA del Modelo de Gestión Positiva Suma, para 300 empresas atendidas en la Modalidad de Gran Empresa - Planes Regulares afiliadas a Positiva en la sucursal Cauca."</t>
  </si>
  <si>
    <t>C80032024</t>
  </si>
  <si>
    <t>CARE DOSIMETRY SAS – 9005658947</t>
  </si>
  <si>
    <t>"JUSTIFICACIÓN: En el Cauca NO existen empresas que ofrezcan servicios de protección radiológica. El sector salud es estratégico para la compañía. En Gran Empresa se atienden 70 empresas de este sector económico. Es necesario fidelizar dichas empresas con la asesoría técnica especializada en protección radiológica. CARE DOSIMETRY es una organización constituida por un grupo interdisciplinario de profesionales, del área de la Ingeniería Electrónica y la Física Médica, con títulos de especialización de protección radiológica o áreas de Radio física Sanitaria; con más de 20 años de experiencia que oferta servicios de consultoría, interventora, asesoría, prevención y capacitación en todas las áreas relacionadas con la protección Radiológica, Física Medica, Ingeniería Biomédica y Salud Ocupacional, aplicada en el área médica e industrial en el ámbito nacional e internacional. SIFEM GRUOP SAS ofrece los siguientes servicios: 1. Física Médica, 2. Protección Radiológica, 3. Capacitación en Protección Radiológica, 4. Calculo de Blindajes y Diseño de Instalaciones, 5. Medición de Niveles de Radiación, 6. Asesoría en Obtención de Licencias, 7. Manual de Protección Radiológica, 8. Asesoría en el Diseño e implementación del programa de Protección Radiológica del servicio, 9. Dosimetría Personal, 10. Ingeniería Biomédica. CARE DOSIMETRY conoce los programas del Modelo de Gestión Positiva SUMA, aspecto que facilita la intervención en Seguridad y Salud en el Trabajo, así mismo conoce las empresas y ha ejecutado diversos contratos con la Compañía desde el año 2016; las empresas atendidas en Gran Empresa han evaluado satisfactoriamente al proveedor en periodos anteriores. La presente necesidad se fundamenta en los siguientes aspectos: Cumplimiento legal contemplado en el parágrafo N°2 del artículo 11 de la Ley 1562 de 2012 el cual determina la necesidad de realizar actividades de promoción y prevención, el Decreto compilado 1072 de 2015, Resolución 0312 de 2019, por la cual se definen los Estándares Mínimos del Sistema de Gestión de Seguridad y Salud en el Trabajo, y para completar las actividades de los Planes de Trabajo concertados con las empresas afiliadas a Positiva Compañía de Seguros y bajo el lineamiento de los programas de la Estrategia CREA del Modelo de Gestión Positiva Suma, en las empresas afiliadas a la Sucursal Cauca. Mantener las actividades de prevención de accidentes de trabajo enfermedad laboral con base en el control de la siniestralidad de MODELO MUSA. Con base en la capacidad técnica, administrativa y financiera del Proveedor quien ha mostrado excelente gestión en contratos ejecutados en vigencias anteriores y en el presente año."</t>
  </si>
  <si>
    <t>C80042024</t>
  </si>
  <si>
    <t>PREVENT SALUD - SERVICIOS DE SALUD DEL CAUCA – 9002220900</t>
  </si>
  <si>
    <t>"JUSTIFICACIÓN: PREVENT SALUD, es una empresa de servicios de Salud del Cauca, cuyo objeto social es acciones de promoción de la salud y prevención de la enfermedad; en las cuales enfatizan los servicios en el montaje, asesorías y diseño de programas de prevención de riesgos laborales en el marco del sistema de gestión de seguridad y salud en el trabajo y la legislación vigente en la materia; cuenta con el personal calificado para una optima prestación de los diferentes servicios que ofrece al sector industrial y de servicios. La empresa es especializada en atender al cliente en sus necesidades en Seguridad y salud en el trabajo desarrollando los subprogramas de Medicina Preventiva, Vacunacion, Medicina del Trabajo, Higiene Laboral, Seguridad Industrial, Copasst, Atención a desastres y atención al medio ambiente con profesionales especializados.PREVENT SALUD, ofrece servicios de asesoría, consultoría y formación en las siguientes lineas y programas:1. Programa de Estructura Empresarial: Cumplimiento básico legal, COPASST, COCOLA, Matriz legal, Matriz de Peligros y Riesgos.2. Programa de Prevención y Protección Colectiva e Individual: Implementación de medidas de control de los riesgos a nivel individual (EPP, acciones educativas) y a nivl colectivo (señalización, medidas administrativas, medidas en la fuente)3. Programa de Investigación de Incidentes y AT: asesoría metodologías de investigación y seguimiento a acciones preventivas y correctivas.4. Programa de promoción y prevención de la salud: Medicina laboral, Exámenes de laboratorio, Perfil lipídico, Glicemia, Hemograma, Audiometría, Visiometría, Optometría, Espirometrías.5. Programa de prevención de riesgos Psicosociales: Psicología organizacional, Programa de Vigilancia epidemiológica6. Programa de prevención de riesgos Biomecánicos: Prevención DME, Programa de igilancia Epidemiológica7. Diseño e implementación de programas de vigilancia epidemiológica, de riesgos físicos, químicos, biológicos, de la voz y cardiovascular.La presente necesidad se fundamenta en los siguientes aspectos: Cumplimiento legal contemplado en el parágrafo N°2 del artículo 11 de la Ley 1562 de 2012 el cual determina la necesidad de realizar actividades de promoción y prevención, el Decreto compilado 1072 de 2015, Resolución 0312 de 2019, por la cual se definen los Estándares Mínimos del Sistema de Gestión de Seguridad y Salud en el Trabajo, y para completar las actividades de los Planes de Trabajo concertados con las empresas afiliadas a Positiva Compañía de Seguros y bajo el lineamiento de los programas de la Estrategia CREA del Modelo de Gestión Positiva Suma, en las empresas afiliadas a la Sucursal Cauca. Mantener las actividades de prevención de accidentes de trabajo enfermedad laboral con base en el control de la siniestralidad de MODELO MUSA. Con base en la capacidad técnica, administrativa y financiera del Proveedor quien ha mostrado excelente gestión en contratos ejecutados en vigencias anteriores y en el presente año."</t>
  </si>
  <si>
    <t>C80052024</t>
  </si>
  <si>
    <t>PREVENTION WORLD QHSE SAS – 9004310756</t>
  </si>
  <si>
    <t>Dar cumplimiento a lo establecido en los artículos 2, 59 y 80 del Decreto Ley 1295 de 1994, el artículo 11 de la Ley 1562 de 2012, el Decreto compilado 1072 de 2015, Resolución 0312 de 2019 y demás normas vigentes del Sistema General de Riesgos Laborales, garantizando la atencion en P y P en el marco de la promesa de valor, generando fidelización a nustros clientes.</t>
  </si>
  <si>
    <t>C80062024</t>
  </si>
  <si>
    <t>ASESORAMOS AL DIA SAS – 9003461861</t>
  </si>
  <si>
    <t>C80072024</t>
  </si>
  <si>
    <t>C80082024</t>
  </si>
  <si>
    <t>CALIDAD COLOMBIA SERVICES SAS – 9006337965</t>
  </si>
  <si>
    <t>C80092024</t>
  </si>
  <si>
    <t>INGENIEROS INDUSTRIALES Y CIVILES ASOCIADOS SAS – 8001600742</t>
  </si>
  <si>
    <t>C80102024</t>
  </si>
  <si>
    <t>SERVICIOS DE GESTION INTEGRADA SAS – 9004775257</t>
  </si>
  <si>
    <t>C80112024</t>
  </si>
  <si>
    <t>TORJA INGENIERIA Y GERENCIA SAS – 9000950682</t>
  </si>
  <si>
    <t>C80122024</t>
  </si>
  <si>
    <t>MULTIPREVENIR COLOMBIA SAS – 9011447423</t>
  </si>
  <si>
    <t>C80132024</t>
  </si>
  <si>
    <t>KUMARA SEGURIDAD Y SALUD EN EL TRABAJO SAS – 9005940343</t>
  </si>
  <si>
    <t>La presente solicitud se fundamenta en los siguientes aspectos: 1.Cumplimiento legal contemplado en el parágrafo N°2 del artículo 11 de la Ley 1562 de 2012 el cual determina la necesidad de realizar actividades de promoción y prevención, el Decreto compilado 1072 de 2015, Resolución 0312 de 2019, por la cual se definen los Estándares Mínimos del Sistema de Gestión de Seguridad y Salud en el Trabajo, y para completar las actividades de los Planes de Trabajo concertados con las empresas afiliadas a Positiva Compañía de Seguros y bajo el lineamiento de los programas de la Estrategia CREA del Modelo de Gestión Positiva Suma, en las empresas afiliadas a la Sucursal Nariño. 2.Para brindar continuidad en la atención de las empresas de acuerdo con el objeto contractual, según el avance de la gestión en SST y los planes de trabajo pactados con las empresas y registrados en el aplicativo GESTPOS. La Sucursal Nariño requiere presupuesto para la atención de las 250 empresas actuales y dar cobertura a clientes nuevos, así también como ajustes a los planes de trabajo, para cumplir las necesidades de asesoría presencial y procesos de retractación a empresas grandes. 3.Mantener las actividades de prevención de accidentes de trabajo enfermedad laboral con base en el control de la siniestralidad de MODELO MUSA. 4.Con base en la capacidad técnica, administrativa y financiera del Proveedor quien ha mostrado excelente gestión en contratos ejecutados en vigencias anteriores y en el presente año. 5.Dar continuidad a la prestación de servicios de asesoría, asistencia técnica y formación en Seguridad y Salud en el Trabajo, y para completar las actividades de los Planes de Trabajo concertados con la empresas y cargados en el aplicativo GESTPOS y bajo el lineamiento de la Estrategia CREA del Modelo de Gestión Positiva Suma, para 250 empresas atendidas en la Modalidad de Gran Empresa - Planes Regulares afiliadas a Positiva en la sucursal Nariño</t>
  </si>
  <si>
    <t>C80142024</t>
  </si>
  <si>
    <t>SOMEB DE NARIÑO SALUD OCUPACIONAL SAS – 9008933254</t>
  </si>
  <si>
    <t>La presente solicitud se fundamenta en los siguientes aspectos: 1.Cumplimiento legal contemplado en el parágrafo N°2 del artículo 11 de la Ley 1562 de 2012 el cual determina la necesidad de realizar actividades de promoción y prevención, el Decreto compilado 1072 de 2015, Resolución 0312 de 2019, por la cual se definen los Estándares Mínimos del Sistema de Gestión de Seguridad y Salud en el Trabajo, y para completar las actividades de los Planes de Trabajo concertados con las empresas afiliadas a Positiva Compañía de Seguros y bajo el lineamiento de los programas de la Estrategia CREA del Modelo de Gestión Positiva Suma, en las empresas afiliadas a la Sucursal Nariño. 2.Para brindar continuidad en la atención de las empresas de acuerdo con el objeto contractual, según el avance de la gestión en SST y los planes de trabajo pactados con las empresas y registrados en el aplicativo GESTPOS. La Sucursal Nariño requiere presupuesto para la atención de las 222 empresas actuales y dar cobertura a clientes nuevos, así también como ajustes a los planes de trabajo, para cumplir las necesidades de asesoría presencial y procesos de retractación a empresas grandes. 3.Mantener las actividades de prevención de accidentes de trabajo enfermedad laboral con base en el control de la siniestralidad de MODELO MUSA. 4.Con base en la capacidad técnica, administrativa y financiera del Proveedor quien ha mostrado excelente gestión en contratos ejecutados en vigencias anteriores y en el presente año. 5.Dar continuidad a la prestación de servicios de asesoría, asistencia técnica y formación en Seguridad y Salud en el Trabajo, y para completar las actividades de los Planes de Trabajo concertados con la empresas y cargados en el aplicativo GESTPOS y bajo el lineamiento de la Estrategia CREA del Modelo de Gestión Positiva Suma, para 250 empresas atendidas en la Modalidad de Gran Empresa - Planes Regulares afiliadas a Positiva en la sucursal Nariño</t>
  </si>
  <si>
    <t>C80152024</t>
  </si>
  <si>
    <t>CUERPO DE BOMBEROS VOLUNTARIOS DE PASTO – 8912007277</t>
  </si>
  <si>
    <t>La presente solicitud se fundamenta en los siguientes aspectos: 1.Cumplimiento legal contemplado en el parágrafo N°2 del artículo 11 de la Ley 1562 de 2012 el cual determina la necesidad de realizar actividades de promoción y prevención, el Decreto compilado 1072 de 2015, Resolución 0312 de 2019, por la cual se definen los Estándares Mínimos del Sistema de Gestión de Seguridad y Salud en el Trabajo, y para completar las actividades de los Planes de Trabajo concertados con las empresas afiliadas a Positiva Compañía de Seguros y bajo el lineamiento de los programas de la Estrategia CREA del Modelo de Gestión Positiva Suma, en las empresas afiliadas a la Sucursal Nariño. 2.Para brindar continuidad en la atención de las empresas de acuerdo con el objeto contractual, según el avance de la gestión en SST y los planes de trabajo pactados con las empresas y registrados en el aplicativo GESTPOS. La Sucursal Nariño requiere presupuesto para la atención de las 222 empresas actuales y dar cobertura a clientes nuevos, así también como ajustes a los planes de trabajo, para cumplir las necesidades de asesoría presencial y procesos de retractación a empresas grandes. 3.Mantener las actividades de prevención de accidentes de trabajo enfermedad laboral con base en el control de la siniestralidad de MODELO MUSA. 4.Con base en la capacidad técnica, administrativa y financiera del Proveedor quien ha mostrado gestión en contratos ejecutados en vigencias anteriores y en el presente año. 5.Dar continuidad a la prestación de servicios de asesoría, asistencia técnica y formación en Seguridad y Salud en el Trabajo, y para completar las actividades de los Planes de Trabajo concertados con la empresas y cargados en el aplicativo GESTPOS y bajo el lineamiento de la Estrategia CREA del Modelo de Gestión Positiva Suma, para 250 empresas atendidas en la Modalidad de Gran Empresa - Planes Regulares afiliadas a Positiva en la sucursal Nariño</t>
  </si>
  <si>
    <t>C80162024</t>
  </si>
  <si>
    <t>PREVISANT EU – 9002633047</t>
  </si>
  <si>
    <t>Brindar atención a las empresas de la Sucursal Putumayo afiliadas a Positiva Compañía de Seguros, para ejecutar actividades de Promoción y Prevención del Modelo de Gestión POSITIVA SUMA, en asesoría y asistencia técnica del Sistema de Gestión en Seguridad y Salud en el trabajo con el fin de dar cumplimiento legal y promover comportamientos seguros para la prevención de los Riesgos Laborales. Satisfacer a nuestros clientes en la prestación de servicios de consultoría, capacitación y entrenamiento en materia de seguridad y salud en el trabajo La contratación con este aliado estratégico favorece la atención a empresas nuevas y antiguas que requieren fortalecer el SGSST de acuerdo a la experiencia, Innovación, compromiso y conocimiento del medio</t>
  </si>
  <si>
    <t>C80172024</t>
  </si>
  <si>
    <t>INVERSIONES TQR SAS – 9007640565</t>
  </si>
  <si>
    <t>"Satisfacer las necesidades de nuestras empresas afiliadas, para mejorar el ambiente laboral y disminuir la siniestralidad y enfermedades laborales lo cual redundará en beneficio de los trabajadores y de la rentabilidad económica y social de las empresas, mediante la Prestación de servicios de promoción y prevención para implementar, mejorar y/o mantener las actividades de asesoría, asistencia técnica y de formación en Seguridad y Salud en el Trabajo, bajo el lineamiento de los programas de la Estrategia CREA del modelo de Gestión Positiva SUMA, en PLAN BÁSICO: Programa Estructura Empresarial. Preparación y Atención de Emergencias, Programas Protección Colectiva e Individual, Programas Promoción y Prevención en Salud, Programa de Investigación de incidentes y accidentes de trabajo; PLAN AVANZADO: Programa de Gestión para el control de incidentes y accidentes de trabajo, Programas de Gestión en la prevención de la Enfermedad Laboral; PLAN ESPECIALIZADO: Programas de Vigilancia Epidemiológica: PLAN GESTIÓN INTEGRAL: Programas Sistemas de Gestión para la atención de empresas afiliadas a POSITIVA COMPAÑÍA DE SEGUROS de la Sucursal Caquetá Zona Valle”."</t>
  </si>
  <si>
    <t>C80182024</t>
  </si>
  <si>
    <t>SERVICIOS INTEGRALES AMBULATORIOS DE SALUD (SIA) LTDA – 8090066904</t>
  </si>
  <si>
    <t>Garantizar la atencion en P y P en el marco de la promesa de valor, dando cumplimiento a los aspectos legales y fortalecimiento de la fidelización de los clientes, empresas nuevas en ejecucion de actividades de medicina preventiva y del trabajo e Higiene y seguridad industrial</t>
  </si>
  <si>
    <t>C80192024</t>
  </si>
  <si>
    <t>SEGURIDAD E HIGIENE INDUSTRIAL SEHIND LTDA – 8090054397</t>
  </si>
  <si>
    <t>C80202024</t>
  </si>
  <si>
    <t>FORENSICS SAS – 9006725657</t>
  </si>
  <si>
    <t>C80212024</t>
  </si>
  <si>
    <t>PROMOVER SAS – 8090029133</t>
  </si>
  <si>
    <t>C80222024</t>
  </si>
  <si>
    <t>SAFETY MANAGEMENT PROJECT – 9009277420</t>
  </si>
  <si>
    <t>C80232024</t>
  </si>
  <si>
    <t>J&amp;M ASESORIA CAPACITACION Y CONSULTORIA – 9015659308</t>
  </si>
  <si>
    <t>C80242024</t>
  </si>
  <si>
    <t>EMUNA MEDICAL CENTER IPS SAS – 9003877880</t>
  </si>
  <si>
    <t>C80252024</t>
  </si>
  <si>
    <t>HEALT WORKERS SAS – 9017205474</t>
  </si>
  <si>
    <t>C80262024</t>
  </si>
  <si>
    <t>SERVICARE SAS – 9007432973</t>
  </si>
  <si>
    <t>Brindar atención a las empresas de la Sucursal Coordinadora Valle afiliadas a Positiva Compañía de Seguros, para ejecutar actividades de Promoción y Prevención del Modelo de Gestión POSITIVA SUMA, en asesoría y asistencia técnica del Sistema de Gestión en Seguridad y Salud en el trabajo con el fin de dar cumplimiento legal y promover comportamientos seguros para la prevención de los Riesgos Laborales. Satisfacer a nuestros clientes en la prestación de servicios de consultoría, capacitación y entrenamiento en materia de seguridad y salud en el trabajo La contratación con este aliado estratégico favorece la atención a empresas nuevas y antiguas que requieren fortalecer el SGSST de acuerdo a la experiencia, Innovación, compromiso y conocimiento del medio</t>
  </si>
  <si>
    <t>C80272024</t>
  </si>
  <si>
    <t>C80282024</t>
  </si>
  <si>
    <t>HISGA INGENIERIA – 9006024896</t>
  </si>
  <si>
    <t>C80292024</t>
  </si>
  <si>
    <t>CENTRO MEDICO OCUPACIONAL DEL VALLE – 9003923437</t>
  </si>
  <si>
    <t>C80302024</t>
  </si>
  <si>
    <t>SISTEMA SAS – 9002766111</t>
  </si>
  <si>
    <t>C80312024</t>
  </si>
  <si>
    <t>ELITE EN SEGURIDAD Y SALUD EN EL TRABAJO - ELITE EN SST SAS – 9009651573</t>
  </si>
  <si>
    <t>C80322024</t>
  </si>
  <si>
    <t>GESTION Y CONTROL DEL RIESGO SAS – 9012609331</t>
  </si>
  <si>
    <t>C80332024</t>
  </si>
  <si>
    <t>SERVICIOS Y ACTIVIDADES EN FISIOTERAPIA Y ERGONOMIA LTDA - SAFE LTDA – 9000442437</t>
  </si>
  <si>
    <t>C80342024</t>
  </si>
  <si>
    <t>COMPAÑÍA COLOMBIANA DE SALUD OCUPACIONAL Y CONTROL AMBIENTAL - COLSAC LTDA – 8050122009</t>
  </si>
  <si>
    <t>C80352024</t>
  </si>
  <si>
    <t>HSE/Q OCUPACIONAL LTDA – 9002353657</t>
  </si>
  <si>
    <t>C80362024</t>
  </si>
  <si>
    <t>PREVENIR PLUS SAS – 8050038404</t>
  </si>
  <si>
    <t>C80372024</t>
  </si>
  <si>
    <t>EMPRESA SALUD Y SEGURIDAD OCUPACIONAL LTDA - ESSO – 9000750970</t>
  </si>
  <si>
    <t>C80382024</t>
  </si>
  <si>
    <t>ISEM - INGENIERIA Y SOLUCIONES EMPRESARIALES – 9007250521</t>
  </si>
  <si>
    <t>C80392024</t>
  </si>
  <si>
    <t>SAFETY, HEALTH AND WORK RISK CONSULTANTS SAS – 9012027755</t>
  </si>
  <si>
    <t>C80402024</t>
  </si>
  <si>
    <t>SERVICIOS VIALES Y OCUPACIONALES SAS SIVO SAS – 9010719038</t>
  </si>
  <si>
    <t>C81012024</t>
  </si>
  <si>
    <t>EFISALUD RIESGOS PROFESIONALES LTDA – 8040097391</t>
  </si>
  <si>
    <t>PRESTACION DE SERVICIOS DE PROMOCION Y PREVENCION – SERVICIOS_ESPECIALIZADOS_CUENTA_FGN</t>
  </si>
  <si>
    <t>SERVICIOS DE PROMOCION Y PREVENCIÒN EN SEGURIDAD E HIGIENE INDUSTRIAL Y MEDICINA PREVENTIVA Y DEL TRABAJO A NIVEL NACIONAL</t>
  </si>
  <si>
    <t>C81022024</t>
  </si>
  <si>
    <t>ALIANZA AMBULANCIAS MEDICA SAS – 8305086106</t>
  </si>
  <si>
    <t>SERVICIOS DE AREA PROTEGIDA EN (BOGOTA, ESTE SERVICIO HACE PARTE DE LA OFERTA COMERCIAL</t>
  </si>
  <si>
    <t>C81032024</t>
  </si>
  <si>
    <t>GROUP LINE ELITE SAS – 9007870500</t>
  </si>
  <si>
    <t>SERVICIOS DE AREA PROTEGIDA EN MEDELLIN, ESTE SERVICIO HACE PARTE DE LA OFERTA COMERCIAL</t>
  </si>
  <si>
    <t>C81042024</t>
  </si>
  <si>
    <t>GRUPO EMS SAS – 9010214169</t>
  </si>
  <si>
    <t>SERVICIOS DE AREA PROTEGIDA EN CALI, ESTE SERVICIO HACE PARTE DE LA OFERTA COMERCIAL</t>
  </si>
  <si>
    <t>C81052024</t>
  </si>
  <si>
    <t>MEDICINA AMBULATORIA DOMICILIARIA SU SALUD SAS – 9009274419</t>
  </si>
  <si>
    <t>SERVICIOS DE AREA PROTEGIDA EN BARRANQUILLA, ESTE SERVICIO HACE PARTE DE LA OFERTA COMERCIAL</t>
  </si>
  <si>
    <t>C81062024</t>
  </si>
  <si>
    <t>PROTEGER MEDICA LTDA – 9000776678</t>
  </si>
  <si>
    <t>SERVICIOS DE AREA PROTEGIDA EN BUCARAMANGA, ESTE SERVICIO HACE PARTE DE LA OFERTA COMERCIAL</t>
  </si>
  <si>
    <t>C81072024</t>
  </si>
  <si>
    <t>INVERSIONES EN RECREACION DEPORTE Y SALUD SA - BODYTECH – 8300332063</t>
  </si>
  <si>
    <t>SERVICIOS DE PROMOCION Y PREVENCIÒN EN DME Y MEDICINA PREVENTIVA Y DEL TRABAJO PARA LA IMPLEMENTACIÓN DE LA GUÍA DE HÁBITOS Y ESTILOS DE VIDA SALUDABLES, EN DONDE SE IDENTIFICA LA POBLACIÓN OBJETO QUE DEBE CONTAR CON VALORACIÓN DE MEDICINA DEPORTIVA A NIVEL NACIONAL</t>
  </si>
  <si>
    <t>C81082024</t>
  </si>
  <si>
    <t>LOGISTICA Y EVENTOS EXPERENCIAL SAS – 9001494180</t>
  </si>
  <si>
    <t>SERVICIOS DE ASESORIA Y ASISTENCIA TECNICA TRANSVERSAL (4 ESTRATEGIAS, HIGIENE Y SEGURIDAD, MEDICINA PREVENTIVA Y DEL TRABAJO, DME Y PREVENCION DEL RIESGO PSICOSOCIAL) BASADOS EN METODOLOGIAS DE APRENDIZAJE COLABORATIVO Y EXPERIENCIAL, FACILITANDO LA PROMOCION DE LA SALUD Y PREVENCION DE LA ENFERMEDAD A NIVEL NACIONAL EN LA FGN</t>
  </si>
  <si>
    <t>C81092024</t>
  </si>
  <si>
    <t>FUNDACION ABOOD SHAIO EN REESTRUCTURACION – 8600066569</t>
  </si>
  <si>
    <t>SERVICIOS DE MEDICINA PREVENTIVA Y DEL TRABAJO, VALORACION DEL RIESGO CARDIOVASCULAR PARA LA ALTA DIRECCION A NIVEL NACIONAL</t>
  </si>
  <si>
    <t>C81102024</t>
  </si>
  <si>
    <t>TRINIDAD SCS SAS – 9005775460</t>
  </si>
  <si>
    <t>EL RIESGO PSICOSOCIAL ES UN RIESGO DE PERJUICIO DEL BIENESTAR FÍSICO Y PSICOLÓGICO DE LOS TRABAJADORES QUE DERIVA DE LA INTERACCIÓN ENTRE EL DISEÑO Y LA GESTIÓN DEL TRABAJO, DENTRO DEL CONTEXTO ORGANIZATIVO Y SOCIAL. LA EXPOSICIÓN A LOS RIESGOS PSICOSOCIALES PUEDE PROVOCAR ESTRÉS ENTRE LOS TRABAJADORES, QUE DAN COMO RESULTADO UN RENDIMIENTO ESCASO Y, CUANDO SE PROLONGA, GRAVES PROBLEMAS DE SALUD.LA VIDA DE TRABAJO SE VE AFECTADA POR LA ACELERACIÓN GENERAL DEL RITMO DE VIDA, LO QUE CONTRIBUYE A LA INTENSIFICACIÓN DEL TRABAJO, UNA PRESIÓN DEL TIEMPO CONSTANTE, LA MULTITAREA Y LA NECESIDAD DE OBTENER NUEVOS CONOCIMIENTOS PARA MANTENER LA SITUACIÓN ACTUAL. LOS ESTUDIOS HAN DEMOSTRADO QUE LOS PERIODOS BREVES DE EXPOSICIÓN A PELIGROS PSICOSOCIALES Y DE ESTRÉS ESTÁN RELACIONADOS CON REACCIONES COMO ALTERACIONES DEL SUEÑO, CAMBIOS DE HUMOR, FATIGA, DOLORES DE CABEZA E IRRITABILIDAD DE ESTÓMAGO. IGUALMENTE, SE HA DEMOSTRADO QUE UNA EXPOSICIÓN PROLONGADA A LOS RIESGOS PSICOSOCIALES SE ASOCIA A UNA AMPLIA GAMA DE RESULTADOS DE SALUD FÍSICA Y MENTAL, INCLUIDA LA ANSIEDAD, LA DEPRESIÓN, LOS INTENTOS DE SUICIDIO, LOS PROBLEMAS DEL SUEÑO, LOS DOLORES DE ESPALDA, LA FATIGA CRÓNICA, LOS PROBLEMAS DIGESTIVOS, ENFERMEDADES AUTOINMUNES, SISTEMA INMUNOLÓGICO DEFICIENTE, ENFERMEDADES CARDIOVASCULARES, ALTA PRESIÓN SANGUÍNEA Y ÚLCERAS PÉPTICAS. ENTRE OTROS EFECTOS DEL ESTRÉS Y LOS RIESGOS PSICOSOCIALES EN EL TRABAJO SE INCLUYE LA TENSIÓN EMOCIONAL Y LA REDUCCIÓN DE LA CALIDAD DE VIDA QUE EXPERIMENTAN LAS PERSONAS FÍSICAS AFECTADAS, POR TANTO SE CONSIDERA PRIORITARIO CONTINUAR LA IMPLEMENTACIÓN DE ASESORÍAS ESPECIALIZADAS QUE PROPENDAN POR CONTRIBUIR A QUE LA POBLACIÓN TRABAJADORA DE LA FISCALÍA GENERAL DE LA NACIÓN, CUENTE CON FACTORES PROTECTORES QUE LE PERMITAN HACER FRENTE A LAS DEMANDAS DEL ENTORNO SOCIAL, CON FINES DE REDUCIR LOS EFECTOS NEGATIVOS PARA LA SALUD Y LA PRODUCTIVIDAD.ESTAS INTERVENCIONES DEBEN REALIZARSE CON UN ENFOQUE EXPERIENCIAL, A TRAVÉS DE TÉCNICAS DIFERENCIALES SUSTENTADAS EN ESTUDIOS QUE DEMUESTREN SU EFECTIVIDAD</t>
  </si>
  <si>
    <t>C81112024</t>
  </si>
  <si>
    <t>PSICOLOGIA OCUPACIONAL SAS – 9004757293</t>
  </si>
  <si>
    <t>"CON FINES DE DAR CUMPLIMIENTO A LO ESTABLECIDO EN EL SISTEMA DE GESTIÓN EN SEGURIDAD Y SALUD EN EL TRABAJO SE REQUIERE CONTAR CON SERVICIOS DE ASESORIA Y ASISTENCIA TECNICA ESPECIALIZADA PARA LA IDENTIFICACION E INTERVENCION DE FACTORES DE RIESGO PSICOSOCIAL, CON COBERTURA A NIVEL NACIONAL, ASEGURANDO RIGUROSIDAD CIENTÍFICA EN LA EVALUACIÓN Y LOS DISEÑOS DE PLANES DE ACCIÓN ORIENTADOS A PREVENIR, MEJORAR Y GESTIONAR LA SALUD PSICOSOCIAL CONFORME A LOS RIESGOS IDENTIFICADOS COMO PRIORITARIOS. PARA CUMPLIR CON LOS SERVICIOS DE ASESORÌA EN EL ORDEN NACIONAL SE REQUIERE CONTAR CON SISTEMAS DE INFORMACIÓN ROBUSTOS Y EFICIENTES; METODOLOGÍAS EFECTIVAS Y CONOCIMIENTOS TÉCNICOS SUFICIENTES, QUE GARANTICEN LA CALIDAD, ESTABILIDAD, CONFIABILIDAD Y LA CONFIDENCIALIDAD DE LA INFORMACIÓN, ASEGURANDO LA TRANQUILIDAD Y CONFIANZA POR PARTE DE NUESTRO CLIENTE FISCALÍA GENERAL DE LA NACIÓN, FRENTE A LA ASESORÍA BRINDADA PARA CUMPLIR CON SU SG-SST, PARTICULARMENTE FRENTE A LOS FACTORES DE RIESGO PSICOSOCIAL.EL PROPÓSITO DE CONTINUAR CON CON LA ASESORIA ESPECIALIZADA DE PSICOLOGIA OCUPACIONAL ES MANTENER EL SERVICIO DE CALIDAD Y RIGUROSIDAD TÉCNICA FRENTE A LA IDENTIFICACIÓN DE LOS FACTORES DE RIESGO PSICOSOCIAL Y SU POSTERIOR PROCESO DE INTERVENCIÓN"</t>
  </si>
  <si>
    <t>C81122024</t>
  </si>
  <si>
    <t>PRESTACIÓN DE SERVICIOS DE PROMOCIÓN Y PREVENCIÓN PARA IMPLEMENTAR, MEJORAR Y/O MANTENER ACTIVIDADES DE ASESORÍA TÉCNICA DEL SISTEMA DE GESTIÓN DE SEGURIDAD Y SALUD EN TRABAJO, CON BASE EN LOS PROGRAMAS DE LA ESTRATEGIA POSITIVA CREA DEL MODELO DE GESTIÓN POSITIVA SUMA EN PLAN BASICO (PROGRAMA ESTRUCTURA EMPRESARIAL, PROGRAMA PROMOCIÓN Y PREVENCIÓN EN SALUD, PROGRAMA DE INVESTIGACIÓN DE INCIDENTES Y ACCIDENTES DE TRABAJO, PROGRAMA DE PREVENCIÓN Y PROTECCIÓN COLECTIVA E INDIVIDUAL) PLAN AVANZADO (PROGRAMA DE GESTIÓN PREVENCIÓN DE LA ENFERMEDAD PROFESIONAL, ÉNFASIS PSICOSOCIAL, PROGRAMA GESTIÓN</t>
  </si>
  <si>
    <t>C81132024</t>
  </si>
  <si>
    <t>RIGS SAS – 9002474743</t>
  </si>
  <si>
    <t>SERVICIOS DE PROMOCION Y PREVENCIÒN EN SEGURIDAD E HIGIENE INDUSTRIAL Y MEDICINA PREVENTIVA Y DEL TRABAJO EN LA REGIONAL NOROCCIDENTE DE LA FGN</t>
  </si>
  <si>
    <t>C81142024</t>
  </si>
  <si>
    <t>HM CONSULTING GROUP ASESORES EN SALUD SAS – 9004963860</t>
  </si>
  <si>
    <t>SERVICIOS DE PROMOCION Y PREVENCIÒN EN SEGURIDAD E HIGIENE INDUSTRIAL EN LA REGIONAL CARIBE DE LA FGN</t>
  </si>
  <si>
    <t>C81152024</t>
  </si>
  <si>
    <t>VITAL GESTION DE RIESGOS SAS – 9004556100</t>
  </si>
  <si>
    <t>1/03/2024</t>
  </si>
  <si>
    <t>SERVICIOS DE PROMOCION Y PREVENCIÒN EN SEGURIDAD E HIGIENE INDUSTRIAL LA REGIONALES DEL PACIFICO</t>
  </si>
  <si>
    <t>C81162024</t>
  </si>
  <si>
    <t>HEALTH SUPPORT AR SAS – 9007707005</t>
  </si>
  <si>
    <t>C81172024</t>
  </si>
  <si>
    <t>SOLUCIONES EN EPIDEMIOLOGIA Y SALUD OCUPACIONAL PC SAS – 9007031476</t>
  </si>
  <si>
    <t>SERVICIOS INTEGRALES EN PREVENCIÓN PARA ASESORÍA, ASISTENCIA TÉCNICA EN MEDICINA PREVENTIVA, HIGIENE Y SEGURIDAD, DME Y RIESGO SOCIAL A NIVEL NACIONAL</t>
  </si>
  <si>
    <t>C81182024</t>
  </si>
  <si>
    <t>CORPORACION BUSCANDO ANIMO – 9002960306</t>
  </si>
  <si>
    <t>DE ACUERDO A LA IDENTIFICACIÓN DE LOS RIESGOS PRESENTES EN LA FISCALÍA GENERAL DE LA NACIÓN,A PARTIR DE LO CUAL EL RIESGO PSICOSOCIAL SE CONSIDERA PRIORITARIO, SE HACE NECESARIO CONTAR CON SERVICIOS DE ASESORÍA ESPECIALIZADA ORIENTADA A BRINDAR ACCIONES DE PROMOCION Y PREVENCIÓN PRIMARIA/SECUNDARIA, A TRAVÈS DE LA IDENTIFICACION, PREVENCION E INTERVENCION DE FACTORES DE RIESGOS PSICOSOCIALES, ASOCIADOS A CONDUCTAS DE CONSUMO DE SUSTANCIAS PSICOACTIVAS Y PREVENCION DEL SUICIDIO A NIVEL NACIONAL.PARA TAL FIN, SE REQUIERE MANTENER LA ASESORIA ESPECIALIZADA EN LA ANTICIPACIÓN A COMPORTAMIENTOS ADICTIVOS Y PREVENCIÓN DE LA CONDUCTA SUICIDA. RESOLUCION 4886/2018 ACORDE A LOS ESTUDIOS NACIONALES QUE SE HAN ADELANTADO EN CUANTO A LA SALUD MENTAL, RESULTA PRIORITARIO FORTALECER LAS ACCIONES DE PREVENCION FRENTE AL CONSUMO ABUSIVO DE ALCOHOL Y OTRAS SUSTANCIAS, TODA VEZ QUE SE HA IDENTIFICADO QUE ESTE MECANISMO SE USA PARA AFRONTAR SITUACIONES ESTRESANTES, LO ANTERIOR SUMADO AL FIRME PROPOSITO DE LA FISCALÍA GENERAL DE LA NACIÓN POR IMPLEMENTAR UN PROGRAMA DE PREVENCIÓN DEL CONSUMO DE ALCOHOL, TABACO Y SUSTANCIAS PSICOACTIVAS</t>
  </si>
  <si>
    <t>C81192024</t>
  </si>
  <si>
    <t>ASOCIACION INTERNACIONAL DE CRIMINOLOGIA Y CIENCIAS FORENSES - ASCRIIF – 9010409811</t>
  </si>
  <si>
    <t>LA FISCALÍA GENERAL DE LA NACIÓN (FGN) PARA CUMPLIR CON SU OBJETO MISIONAL RELACIONADO CON LA ADMINISTRACIÓN DE JUSTICIA TIENE DISPUESTAS A NIVEL NACIONAL, VARIAS UNIDADES O CENTROS DE ATENCIÓN A USUARIOS QUE DENTRO DE UNA INVESTIGACIÓN CRIMINAL PUEDEN SER VÍCTIMAS, VICTIMARIOS O TESTIGOS.QUIENES INTERACTÚAN CON USUARIOS REGULARMENTE SON INVESTIGADORES CRIMINALES, ASISTENTES DE FISCAL, FISCALES Y OTROS SERVIDORES DE QUIENES SE DEMANDA LA ADECUADA GESTIÓN DE SUS EMOCIONES DE MODO QUE SU TRABAJO PRODUZCA LOS RESULTADOS ESPERADOS. POR LO ANTERIOR, SE HACE NECESARIO CONTAR CON SERVICIOS DE ASESORÍA ESPECIALIZADA PARA LA PREVENCION E INTERVENCION DEL RIESGO PSICOSOCIAL CON FINES DE PROMOVER LA SALUD MENTAL DE LOS SERVIDORES DE LA ENTIDAD CUYA TAREA IMPLICA ALTA DEMANDA EMOCIONAL.A TRAVES DE LOS SERVICIOS DE ASESORÍA SE BUSCA ORIENTAR A LOS SERVIDORES EN LA ADQUISIÓN DE HERRAMIENTAS QUE LES PERMITAN DESARROLLAR EL TRABAJO EMOCIONAL SIN AFECTAR SU SALUD MENTAL</t>
  </si>
  <si>
    <t>C81202024</t>
  </si>
  <si>
    <t>SERVICIOS DE PROMOCION Y PREVENCIÒN EN MEDICINA PREVENTIVA Y DEL TRABAJO A NIVEL NACIONAL</t>
  </si>
  <si>
    <t>C81212024</t>
  </si>
  <si>
    <t>MUTALIS SAS – 9004826209</t>
  </si>
  <si>
    <t>C82012024</t>
  </si>
  <si>
    <t>Ejecución en las Seccionales de Bogotá, Cali, Medellin y Barranquilla del Grupo EmpresarialRama Judicial a nivel nacional ydonde se efectúen las actividades transversales técnico administrativas propias del proceso.Se requiere la contratación con el proveedor LINEA DE VIDA LTDA., ya que dentro del proceso de gestión y acompañamiento realizado en la Rama judicial, es un proveedor que cumple con los criterios de oportunidad y cumplimiento exigidos por el cliente, incluyendo el estudio previo de seguridad establecido por parte del cliente para poder ejecutar el contrato. El proveedor conoce y ha desarrollado actividades específicas en el tema de plan de emergencias adicional la Rama Judicial sugiere la continuidad del proveedor, por los buenos resultados obtenidos en el desarrollo de las labores asignadas, adicional ofrece un cubriminento an las ciudades requeridas para adelantar la actividad.</t>
  </si>
  <si>
    <t>C82022024</t>
  </si>
  <si>
    <t>SER ACTIVO LTDA – 9000095053</t>
  </si>
  <si>
    <t>"Ejecución en las diferentes seccionales del Grupo EmpresarialRama Judicial a nivel nacional (Distritos, Circuitos, sedes judiciales y administrativas) y donde se efectúen las actividades transversales técnico administrativas propias del proceso. Enfasis en Inspecciones Ergonómicas Teletrabajo (virtual y presencial) y asesoriaal programa de teletrabajo seguimiento y vigilancia empidemiológica y actividades de prevención de la salud. Se requiere la contratación con el proveedor SER ACTIVO LTDA, ofrece un cubriminento en las ciudades requeridas por el proyecto de la cuenta Rama Judidial para adelantar la actividad. El proveedor ha dado un abordaje en temas de Desordenes Músculoesqueléticos en empresas de planes regulares con buenos resultados a través de los contratos 0964 de 2022; 0077 de 2021; 0159 de 2020 y 0258 de 2019 entre otros. El proveedor conoce y ha desarrollado actividades específicas en el tema de Ergonomía y Sistema Músculoesquelético, para intervención a servidores con enfasis en ispecciones ergonómicas en Teletrabajo a nivel nacional, adicional, el proveedor cuenta con una experiencia y conocimiento del tema y ha desarrollado actividades en Desordenes Músculoesqueléticos con buenos resultados obtenidos en el desarrollo de las labores asignadas."</t>
  </si>
  <si>
    <t>C82032024</t>
  </si>
  <si>
    <t>APLICANDO SOLUCIONES EN SALUD, SEGURIDAD Y TRABAJO SAS – 9003003924</t>
  </si>
  <si>
    <t>C82042024</t>
  </si>
  <si>
    <t>INDIVIDUAL SAS – 9005136568</t>
  </si>
  <si>
    <t>Ejecución en las diferentes seccionales del Grupo Empresarial Rama Judicial a nivel nacional (Distritos, Circuitos, sedes judiciales y administrativas) y donde se efectúen las actividades transversales técnico administrativas propias del proceso.Asesoria y Acompañamiento técnico orientado a la prevención de alteraciones en la salud de los trabajadores expuestos a factores de riesgo psicosociales, enfocado a la promoción de la salud y de entornos de trabajo saludables. Aplicable a la Rama Judicial.</t>
  </si>
  <si>
    <t>C82052024</t>
  </si>
  <si>
    <t>MUTALIS – 9005330525</t>
  </si>
  <si>
    <t>ejecución en las diferentes seccionales del Grupo Empresarial Rama Judicial a nivel nacional (Distritos, Circuitos, sedes judiciales y administrativas) y donde se efectúen las actividades transversales técnico administrativas propias del proceso. Asesoria y acompañamiento técnico en temas de salud mental asociadas al entorno laboral, intervención en crisis. Eventos que requieran acompañamiento en la esfera mental, Los cuales se deriban de las respuesta de las asesoras por proyecto Psicologas.</t>
  </si>
  <si>
    <t>C82062024</t>
  </si>
  <si>
    <t>"Otrosí. para dar continuidad a la prestación de servicios de Promoción y Prevención para implementar, mejorar y/o mantener actividades de asesoría técnica del Sistema de Gestión de Seguridad y Salud en Trabajo, para la ejecución de actividades de asesoría y asistencia técnica en el acompañamiento y la implementación del Programa de Vigilancia Epidemiológica para la Prevención de Desórdenes Musculo Esqueléticos, del PLAN ESPECIALIZADO de la Estrategia CREA PLAN AVANZADO - Gestión para la prevención de EP (énfasis Desordenes Músculo Esquelético) y AT; PLAN ESPECIALIZADO - Programas de Vigilancia Epidemiológico (énfasis Desordenes Músculo Esquelético) del Modelo de Gestión de Positiva SUMA para los grupos de exposición similar con riesgo para la salud de los trabajadores. Debido al crecimiento de las actividades a ejecutar que se ha presentado en la empresa afiliada a POSITIVA, Rama Judicial, un incremento en la demanda de actividades para los temas concernientes y que son la especialidad de APLICANDO SOLUCIONES EN SALUD SEGURIDAD Y TRABAJO S.A.S. – SSYT, con el ánimo de continuar la prestación y calidad de las actividades de las actividades de programas del objeto."</t>
  </si>
  <si>
    <t>C82072024</t>
  </si>
  <si>
    <t>FUNDACION CARDIO INFANTIL - INSTITUTO DE CARDIOLOGIA – 8600359922</t>
  </si>
  <si>
    <t>Chequeos Ejecutivos para la alta Dirección como apoyo al programa de riesgo cardiovascular, quienes mediante una asesoría médica personalizada de alta calidad en la que, a través, de una serie de exámenes y procedimientos llevados a cabo por un equipo multidisciplinario, busca prevenir, detectar y diagnosticar de manera temprana la presencia de factores de riesgo asociados a diversas enfermedades, principalmente el riesgo cardiovascular.</t>
  </si>
  <si>
    <t>C82082024</t>
  </si>
  <si>
    <t>Ejecución en las diferentes seccionales del grupo empresarial rama judicial a nivel nacional (distritos, circuitos, sedes judiciales y administrativas) y donde se efectúen las actividades transversales técnico administrativas propias del proceso.</t>
  </si>
  <si>
    <t>C82092024</t>
  </si>
  <si>
    <t>RADIOLOGICAL PROTECTION SERVICES SAS – 9004303677</t>
  </si>
  <si>
    <t>Ejecución en las diferentes seccionales del grupo empresarial rama judicial a nivel nacional (distritos, circuitos, sedes judiciales y administrativas) y donde se efectúen las actividades transversales técnico administrativas propias del proceso. asesorando y brindando asistencia técnica en metodologías que permitan visualizar y conceptuar los riesgos y planes de mergecias, de acuerdo con los criterios y necesidades de la rama judicial y la metodología definida por rama judicial que se homologe al nivel de certificación 45001 con base en las metodlogías y formatos establecidos por la entidad. el proveedor tiene la experiencia, el proveedor creo la metodologia para la rama y se requiere dar continuidad.</t>
  </si>
  <si>
    <t>C82102024</t>
  </si>
  <si>
    <t>Ejecución en las diferentes seccionales del Grupo EmpresarialRama Judicial a nivel nacional (Distritos, Circuitos, sedes judiciales y administrativas) ydonde se efectúen las actividades transversales técnico administrativas propias delproceso. El proveedor ha tenido un proceso de formación con las metodologias exigidas por el cliente y se requiere dar continuidad al proceso. El proveedor ha dado cobertura en todas las seccionales de la Rama a nivel País, logrando estandarizar los conocimientos en las diferentes seccionales de la Rama Judicial. El proveedor cuenta con convenios para formación requerida por el cliente en temas específicos de emergencias como el DEA.</t>
  </si>
  <si>
    <t>C83102024</t>
  </si>
  <si>
    <t>GUTIÉRREZ STRAUSS CONSULTORÍAS SAS – 9006835608</t>
  </si>
  <si>
    <t>PRESTACION DE SERVICIOS DE PROMOCION Y PREVENCION – SERVICIOS_ESPECIALIZADOS_NIVEL_NACIONAL</t>
  </si>
  <si>
    <t>Prestación de servicios de promoción y prevención para la construcción de un modelo de mejoramiento de las actividades de asesoría y asistencia técnica del Sistema de Gestión de Seguridad y Salud en el Trabajo, teniendo en cuenta la estrategia POSITIVA INVESTIGA y CREA del Modelo de Gestión POSITIVA SUMA en PLAN BASICO (programa promoción y prevención en salud, programa de prevención y protección colectiva e individual), PLAN AVANZADO (programa de gestión prevención de la enfermedad laboral, programa de vigilancia epidemiológica en la salud de trabajadores, gestión para el control de incidentes y accidentes de trabajo) para las empresas afiliadas a POSITIVA COMPAÑÍA DE SEGUROS, lo anterior, para el fortalecimiento del diseño de la estrategia de asesoria y asistencia a las empresas cliente en el Programa de Reincorporación en la rehabilitación y reincorporación laboral de los trabajadores de POSITIVA COMPAÑÍA DE SEGUROS S.A.</t>
  </si>
  <si>
    <t>C83112024</t>
  </si>
  <si>
    <t>SIMETRIC SA – 8002485451</t>
  </si>
  <si>
    <t>Dar continuidad a prestación de servicios Integrales en Promoción y Prevención para el cumplimiento actividades de Prestación de servicios de Promoción y Prevención para implementar, mejorar y/o mantener actividades de asesoría técnica del Sistema de Gestión de Seguridad y Salud en Trabajo, con base en los Programas de la Estrategia POSITIVA CREA del Modelo de Gestión POSITIVA SUMA en PLAN ESPECIALIZADO - Programas de Vigilancia Epidemiológica para el acompañamiento de las empresas afiliadas a POSITIVA COMPAÑÍA DE SEGUROS en Zonas Antioquia, Atlántico, Bogotá, Santander y Valle en la modalidad de atención Gran Empresa.En cumplimiento</t>
  </si>
  <si>
    <t>C83122024</t>
  </si>
  <si>
    <t>Garantizar servicios Especializados en PLAN AVANZADO para la Gestión en Prevención de la Enfermedad Laboral (DME) y PLAN ESPECIALIZADO en lo relacionado con los Programas de Vigilancia Epidemiológica (DME) y actualización de todos los programas para las empresas que se asignen en la modalidad de atención GRAN EMPRESA en el aplicativo GESTPOS y con las que se pacten actividades de este programa cargadas en los Planes de Trabajo concertados en las empresas afiliadas a Positiva compañía de seguros S.A.</t>
  </si>
  <si>
    <t>C83132024</t>
  </si>
  <si>
    <t>SIEVERT SAS – 9005153509</t>
  </si>
  <si>
    <t>CONTRATO NACIONAL DE DOSIMETRIAS</t>
  </si>
  <si>
    <t>C45122024</t>
  </si>
  <si>
    <t>"Contratación de un servicio de elaboración, impresión, personalización y distribución de carnés en fisico y/o virtual para la población afiliada a Positiva Compañía de Seguros en ARL y a los asegurados de las pólizas del ramo de Vida en material PVC, papel, Sticker   manteniendo un stock de los mismos, para garantizar el cumplimiento de las  promesas de valor al momento de cerrar los negocios y efectuar la suscripción de las diferentes pólizas que expide la Compañía. "</t>
  </si>
  <si>
    <t>01/02/2024</t>
  </si>
  <si>
    <t>"Se requiere prestar el servicio de elaboración, impresión, personalización y distribución de carnés en fisico y/o virtual para la población afiliada a Positiva Compañía de Seguros en ARL y a los asegurados de las pólizas del ramo de Vida en material PVC, papel, Sticker   manteniendo un stock de los mismos, para garantizar el cumplimiento de las  promesas de valor al momento de cerrar los negocios y efectuar la suscripción de las diferentes pólizas que expide la Compañía. "</t>
  </si>
  <si>
    <t>C45102024</t>
  </si>
  <si>
    <t>CASAS DE COBRANZAS SERVIEFECTIVO</t>
  </si>
  <si>
    <t>"Prestación de los servicios de gestión administrativa, preventiva, persuasiva y normalización o depuraciónde cobro de cartera vida, que le prestan a POSITIVA y cuyas interrupciones impactarían negativamente  algunas actividades de la compañía que conforman su objeto social."</t>
  </si>
  <si>
    <t>01/11/2024</t>
  </si>
  <si>
    <t>"Se requiere para garantizar de manera continua e inenterrumpida,los servicios de gestión Preventiva, persuasiva y normalización o depuración de cartera del ramo de vida, envío de comunicaciones, correo electrónico certificado y no certificados, que le prestan a POSITIVA y cuyas interrupciones impactarían negativamente  algunas actividades de la compañía que conforman su objeto social."</t>
  </si>
  <si>
    <t>C45082024</t>
  </si>
  <si>
    <t>"Prestación de servicios de una solución web en la modalidad de software como servicio SaaS para la administración de cartera para el control y seguimiento de los procesos de cobro que adelanta la compañía en cartera ARL, cartera ramos de personas, recobros por mora, procesos coactivos y en general, cualquier modalidad de cobro que requiera."</t>
  </si>
  <si>
    <t>01/03/2024</t>
  </si>
  <si>
    <t>C45072024</t>
  </si>
  <si>
    <t>COBROACTIVO SAS</t>
  </si>
  <si>
    <t>C45232024</t>
  </si>
  <si>
    <t>ADMINISTRADOR DE CARTERA</t>
  </si>
  <si>
    <t>"Prestación de servicios de una solución web en la modalidad de software como servicio (SaaS) para la administración de cartera para el control y seguimiento de los procesos de cobro que adelanta la compañía en cartera ARL, cartera ramos de personas, recobros por mora, procesos coactivos y en general, cualquier modalidad de cobro que requiera."</t>
  </si>
  <si>
    <t>C45212024</t>
  </si>
  <si>
    <t>31/11/2024</t>
  </si>
  <si>
    <t>C45132024</t>
  </si>
  <si>
    <t>Servicio de Procesamiento de Información a los Ope</t>
  </si>
  <si>
    <t>OPERADOR DE INFORMACION ARUS</t>
  </si>
  <si>
    <t>Prestación de Servicios de Compra de registros al operador de información  por datos Seguridad social sistema de Riesgos laborales.</t>
  </si>
  <si>
    <t>27/06/2023</t>
  </si>
  <si>
    <t>28/06/2025</t>
  </si>
  <si>
    <t>Se requiere efectuar la compra de datos al operador de informacion por registros eléctronicos y por planilla asistida.</t>
  </si>
  <si>
    <t>"7. Atraer, fidelizar y profundizar clientes a través de una experiencia excepcional"</t>
  </si>
  <si>
    <t>C45142024</t>
  </si>
  <si>
    <t>SOI BANCO BOGOTA</t>
  </si>
  <si>
    <t>17/08/2023</t>
  </si>
  <si>
    <t>31/08/2025</t>
  </si>
  <si>
    <t>"Se requiere efectuar la compra de datos al operador de informacion por registros eléctronicos y por planilla asistida,"</t>
  </si>
  <si>
    <t>C45152024</t>
  </si>
  <si>
    <t>Servicio de Recaudo de Aportes a las Instituciones</t>
  </si>
  <si>
    <t>BANCO BOGOTA</t>
  </si>
  <si>
    <t>Prestación de Servicios de compra de Registros al operador financieros por Seguridad social sistema de Riesgos laborales.</t>
  </si>
  <si>
    <t>01/04/2023</t>
  </si>
  <si>
    <t>31/03/2025</t>
  </si>
  <si>
    <t>Transacciones bancarias por  recaudo De primas por concepto de Riesgos Laborales a travès de PILA</t>
  </si>
  <si>
    <t>4. Fidelizar y desarrollar los clientes de la compañía</t>
  </si>
  <si>
    <t>C45162024</t>
  </si>
  <si>
    <t>BANCO COLPATRIA</t>
  </si>
  <si>
    <t>28/06/2023</t>
  </si>
  <si>
    <t>C45172024</t>
  </si>
  <si>
    <t>BANCO DE OCCIDENTE</t>
  </si>
  <si>
    <t>C45182024</t>
  </si>
  <si>
    <t>BANCOLOMBIA</t>
  </si>
  <si>
    <t>C05102024</t>
  </si>
  <si>
    <t>1/07/2024</t>
  </si>
  <si>
    <t>Se requiere contar con un Outsourcing para el servicio de arrendamiento, renovación de UPS´s, repuesto e insumos necesarios para garantizar la disponibilidad en sistema electrico de la energia regulada de todas las sedes a nivel nacional</t>
  </si>
  <si>
    <t>No</t>
  </si>
  <si>
    <t>C05112024</t>
  </si>
  <si>
    <t>C05122024</t>
  </si>
  <si>
    <t>1/09/2024</t>
  </si>
  <si>
    <t>Se requiere contar con un canal de contingencia para el servicio de Internet a todas las sedes de Positiva, así como el servicio de acceso público y gratuito a internet inalámbrico en cumplimiento a la resolución 3436 del 2017 de MINTIC</t>
  </si>
  <si>
    <t>C05132024</t>
  </si>
  <si>
    <t>1/05/2024</t>
  </si>
  <si>
    <t>Se requiere de enlaces dedicados y exclusivos de datos MPLS para proveer conexión entre las diferentes sedes de Positiva a nivel nacional y los servicios de Datacenter principal en Colocation y alterno en Hosting</t>
  </si>
  <si>
    <t>Invitacion Cerrada</t>
  </si>
  <si>
    <t>C05142024</t>
  </si>
  <si>
    <t>Realizar el suministro tecnológico a POSITIVA en modalidad de Servicio de la infraestructura Telefónica IP, con respaldo de fábrica y la prestación de soporte remoto y en sitio, mantenimiento técnico y monitoreo por parte del proveedor y el servicio de telefonía a nivel nacional</t>
  </si>
  <si>
    <t>Con el fin de garantizar la actualización y funcionamiento permanente del servicio de telefonía a nivel nacional y continuar la operación en todas las sedes de POSITIVA a nivel Nacional, se hace necesario contratar un nuevo servicio de Telefonía de la red nacional de POSITIVA, así como el servicio de mantenimiento preventivo y correctivo, grabación de llamadas, tarificación de llamadas y otros servicios de comunicaciones que requiera el crecimiento de la red o de la infraestructura tecnológica de la Compañía</t>
  </si>
  <si>
    <t>C05152024</t>
  </si>
  <si>
    <t>Por Defiir</t>
  </si>
  <si>
    <t>Renovación licenciamiento ADManager</t>
  </si>
  <si>
    <t>Se requiere contar con servicios que permitan hacer correlación de eventos que puedan alertar, gestionar y brindar recomendaciones sobre incidentes de seguridad mediante la utilización de un SIEM para dar cumplimiento a la circular 007  de 2018 de la Superintendencia Financiera de Colombia - Se incluye ADManager en SOC</t>
  </si>
  <si>
    <t>Invitacion Directa</t>
  </si>
  <si>
    <t>C05162024</t>
  </si>
  <si>
    <t>Otros honorarios</t>
  </si>
  <si>
    <t>Prestación de servicios profesionales que permitan hacer correlación de eventos que puedan alertar, gestionar y brindar recomendaciones sobre incidentes de seguridad mediante la utilización de un SIEM</t>
  </si>
  <si>
    <t>Se requiere contar con servicios que permitan hacer correlación de eventos que puedan alertar, gestionar y brindar recomendaciones sobre incidentes de seguridad mediante la utilización de un SIEM para dar cumplimiento a la circular 007  de 2018 de la Superintendencia Financiera de Colombia</t>
  </si>
  <si>
    <t>Invitación Directa</t>
  </si>
  <si>
    <t>C05172024</t>
  </si>
  <si>
    <t>BEXT TECHNOLOGY</t>
  </si>
  <si>
    <t>Prestación de servicios en soporte funcional en la aplicación SISCONT, SharePoint, cotizador BEPS, Intranet</t>
  </si>
  <si>
    <t>81112200</t>
  </si>
  <si>
    <t>Soporte y mantenimiento Intranet, SISCONT  y Cotizador BEPS</t>
  </si>
  <si>
    <t>C05182024</t>
  </si>
  <si>
    <t>LINE SECURESOFT</t>
  </si>
  <si>
    <t>"Prestación de Servicios; Renovación, mantenimiento y soporte de Licenciamiento antivirus y cifrado para equipos de cómputo de usuario final"</t>
  </si>
  <si>
    <t>81112501</t>
  </si>
  <si>
    <t>4/01/2024</t>
  </si>
  <si>
    <t>3/01/2025</t>
  </si>
  <si>
    <t>Se requiere la renovación del licenciamiento de Antivirus, para la protección de toda la plataforma tecnológica y archivos institucionales de Positiva. La planta computacional de positiva tiene instalado tanto en los PCs como en servidores el software de antivirus esencial para proteger contra ataques de malware informáticos que puedan causar daños referidos, perdida de información, afectación en la infraestructura, cortes en los sistemas de información o daños a nivel de datos</t>
  </si>
  <si>
    <t>C05192024</t>
  </si>
  <si>
    <t>Renovación del Soporte técnico para Licenciamiento de las herramientas on - premise SAP</t>
  </si>
  <si>
    <t>Uno de los principales procesos que adelanta la Oficina de Tecnologías de la Información de POSITIVA COMPAÑÍA de SEGUROS S.A.,  es garantizar el procesamiento y control de la información CORE de la Compañía, por ello requiere la renovación del soporte técnico para el licenciamiento SAP-SYBASE (on - Premise), el cual permite soportar los sistemas actuales que corren sobre las diferentes plataformas de la familia SAP, entre ellos SIARP y SISE</t>
  </si>
  <si>
    <t>C05202024</t>
  </si>
  <si>
    <t>"Mantenimiento, Reparaciones y Adecuaciones"</t>
  </si>
  <si>
    <t>VASS</t>
  </si>
  <si>
    <t>"Prestación de servicios de soporte y mantenimiento preventivo, correctivo y evolutivo para la plataforma Liferay DXP Cloud"</t>
  </si>
  <si>
    <t>Soporte y mantenimiento  para el portal web de la Compañía</t>
  </si>
  <si>
    <t>C05212024</t>
  </si>
  <si>
    <t>ALGORITMO</t>
  </si>
  <si>
    <t>Servicio de arrendamientode solución incorporado en la página web de  Positiva</t>
  </si>
  <si>
    <t>43232701</t>
  </si>
  <si>
    <t>Brindar soporte y mantenimiento a solución tecnologica implementado en la página web de Positiva y la Fan Page de Facebook</t>
  </si>
  <si>
    <t>7. Atraer, fidelizar y profundizar clientes a través de una experiencia excepcional</t>
  </si>
  <si>
    <t>C05232024</t>
  </si>
  <si>
    <t>DBSYSTEM</t>
  </si>
  <si>
    <t>Servicio de soporte y mantenimiento del aplicativo de Automatización de Recaudo y la interfaz SAP – SISE.  Recurso BPO Soporte</t>
  </si>
  <si>
    <t>Soporte y mantenimiento para sistema de Automatización de  Recaudo y de integración SISE-SAP y Recurso BPO soporte Iaxis</t>
  </si>
  <si>
    <t>C05242024</t>
  </si>
  <si>
    <t>Prestación de Servicios de soporte y mantenimiento correctivo, adaptativo y evolutivo para el aplicativo Bicibles</t>
  </si>
  <si>
    <t>Soporte y mantenimiento para el portal de Bicibles</t>
  </si>
  <si>
    <t>11. Aumentar productos y rentabilidad a través de un sistema de innovación</t>
  </si>
  <si>
    <t>C05252024</t>
  </si>
  <si>
    <t>Renovación de soporte de software por parte de fabricante para herramientas Aruba-HPE, soporte de partner a través de una bolsa de horas y soporte en sitio, más la adquisición de licenciamiento Aruba</t>
  </si>
  <si>
    <t>43231512</t>
  </si>
  <si>
    <t>Se requiere renovar estos servicios con la finalidad de seguir haciendo uso de los beneficios obtenidos por parte de fabrica al tener vigente este soporte y el apoyo por parte de partner para la atencion de solicitudes e incidentes</t>
  </si>
  <si>
    <t>C05262024</t>
  </si>
  <si>
    <t>SISTRAN</t>
  </si>
  <si>
    <t>Servicio de soporte y mantenimiento correctivo, adaptativo y evolutivo por demanda que permita cubrir necesidades funcionales y no funcionales del aplicativo SISE</t>
  </si>
  <si>
    <t>Soporte y mantenimiento al sistema SISE</t>
  </si>
  <si>
    <t>C05272024</t>
  </si>
  <si>
    <t>ORACLE - CCE</t>
  </si>
  <si>
    <t>Prestación de servicios para adquirir la renovación del soporte técnico y actualización Software Update License &amp; Support (SULS) y Oracle Premier Support for Systems</t>
  </si>
  <si>
    <t>81112305</t>
  </si>
  <si>
    <t>Se requiere renocacion del soporte de hardware para la infraestructura Oracle lo cual garantice el correcto funcionamiento de los equipos</t>
  </si>
  <si>
    <t>COLOMBIA COMPRA EFICIENTE</t>
  </si>
  <si>
    <t>C05282024</t>
  </si>
  <si>
    <t>Renovación mantenimiento de licencias  ADOBE CC para equipos MAC y sus diferentes aplicaciones, adicionalmente almacenamiento virtual de 100 GB</t>
  </si>
  <si>
    <t>Positiva Compañía de Seguros S.A. requiere actualizar sus licencias de la Suite Adobe usado en el ejercicio conceptual, creativo y estratégico, de acuerdo a las funciones labores que desempeña el equipo creativo y la gerencia del área de mercadeo y comunicaciones, teniendo en cuenta que hacen uso de equipos MAC</t>
  </si>
  <si>
    <t>C05292024</t>
  </si>
  <si>
    <t>INVERFAS</t>
  </si>
  <si>
    <t>Prestación de servicios para la infraestructura tecnológica SUCIS</t>
  </si>
  <si>
    <t>Servicios de consulta para  la Gerencia de canales para intermediarios</t>
  </si>
  <si>
    <t>C05302024</t>
  </si>
  <si>
    <t>OGIR</t>
  </si>
  <si>
    <t>GIT LTDA.</t>
  </si>
  <si>
    <t>Renovación servicios de arrendamiento del Software y licencias de usuarios, así como la implementación, entrenamiento, soporte, mantenimiento y asistencia técnica del sistema de información Resolver GRCA, para la Gestión de los Riesgos de Positiva Compañía de Seguros S.A</t>
  </si>
  <si>
    <t>81112105</t>
  </si>
  <si>
    <t>2/03/2024</t>
  </si>
  <si>
    <t>1/03/2025</t>
  </si>
  <si>
    <t>Actualmente Positiva para garantizar la correcta administración de Riesgos, contrato una herramienta en la nube la cual responde a las necesidades actuales de la oficina teniendo en cuenta los sistemas de Gestión de Riesgo implementados</t>
  </si>
  <si>
    <t>Contar con una infraestructura tecnológica integrada con un sólido gobierno de datos que garantice integridad, acceso, disponibilidad y seguridad</t>
  </si>
  <si>
    <t>C05312024</t>
  </si>
  <si>
    <t>GCI</t>
  </si>
  <si>
    <t>Servicios profesionales para la modernización de Integración de aplicaciones y arquitectura ISARL utilizando y adoptando contenedores desde la perspectiva de Red Hat- Openshift y desarrollo de microservicios</t>
  </si>
  <si>
    <t>Servicios de modernización para ISARL en la nueva infraestructura de Openshift y desarrollo de microservicios para la arquitectura de transición  que movilizarán los cambios hacia una independencia de los aplicativos de SYC</t>
  </si>
  <si>
    <t>C05322024</t>
  </si>
  <si>
    <t>Arrendamiento para la ampliación de capacidad para la modernización de Integración de aplicaciones y arquitectura ISARL utilizando y adoptando contenedores desde la perspectiva de Red Hat- Openshift</t>
  </si>
  <si>
    <t>1/10/2024</t>
  </si>
  <si>
    <t>Adecuación de la capacidad  de suscripciones/licencias de Openshift para la modernización de ISARL</t>
  </si>
  <si>
    <t>C05332024</t>
  </si>
  <si>
    <t>Prestación de servicios 7x24 para la administración de la plataforma de respaldo de la herramienta de Backup</t>
  </si>
  <si>
    <t>1/04/2024</t>
  </si>
  <si>
    <t>servicio de administración delegada sobre la herramienta de netbackup la cual realiza las tareas de ejecución de políticas de backup para la información que es generada por POSITIVA y que puede llegar a ser sensible para la operación</t>
  </si>
  <si>
    <t>C05342024</t>
  </si>
  <si>
    <t>Renovacion suscripción del licenciamiento Veritas netbackup 36 TB con soporte por 1 año</t>
  </si>
  <si>
    <t>29/03/2024</t>
  </si>
  <si>
    <t>28/03/2025</t>
  </si>
  <si>
    <t>Se requiere renovar el licencimiento sobre la plataforma de veritas netbackup teniendo en cuenta mantener la la toma de backup de los sistemas operativos a servidores</t>
  </si>
  <si>
    <t>C05352024</t>
  </si>
  <si>
    <t>Prestación de servicios soporte técnico de fabricante DELL para la infraestructura DELL instalada en Positiva</t>
  </si>
  <si>
    <t>81111506</t>
  </si>
  <si>
    <t>1/11/2024</t>
  </si>
  <si>
    <t>31/10/2025</t>
  </si>
  <si>
    <t>Se requiere de los servicios de soporte de fabricante DELL para el chasis y 4 cuchillas lo cual garantice el cambio de partes del fabricante y el correcto funcionamiento de las partes</t>
  </si>
  <si>
    <t>C05362024</t>
  </si>
  <si>
    <t>Prestación de servicios para el mantenimiento preventivo y correctivo de la infraestructura de servidores, que soportan procesos Core y no misionales, que corren bajo la infraestructura DELL</t>
  </si>
  <si>
    <t>81112220</t>
  </si>
  <si>
    <t>Garantizar la operación normal en los Servidores que soportan procesos Core y no misionales que corren bajo la infraestructura Dell. Se requiere adelantar el proceso de contrato de servicios de mantenimiento preventivo y correctivo sin repuestos</t>
  </si>
  <si>
    <t>C05372024</t>
  </si>
  <si>
    <t>Prestación de servicios para el soporte segundo nivel y mantenimiento correctivo sin repuestos, de la plataforma Oracle Systems / Linux / IBM Storage</t>
  </si>
  <si>
    <t>Se requiere contar con el servicio de segundo nivel sobre los sistemas operativos de Oracle para garantizar la correcta operación de la plataforma</t>
  </si>
  <si>
    <t>C05382024</t>
  </si>
  <si>
    <t>Renovacion de soporte y mantenimiento MFT</t>
  </si>
  <si>
    <t>Se requiere contar con la renovación de soporte y mantenimiento MFT</t>
  </si>
  <si>
    <t>C05392024</t>
  </si>
  <si>
    <t>Prestación de Servicios delegados y apoyo en tareas de los servicios de infraestructura basado en ITIL</t>
  </si>
  <si>
    <t>Prestación de Servicios delegados a tareas de infraestructura tecnologica apoyados en las mejores practicas o marcos de referncia como lo es ITIL</t>
  </si>
  <si>
    <t>C05402024</t>
  </si>
  <si>
    <t>ARANDA</t>
  </si>
  <si>
    <t>Renovación y mantenimiento del licenciamiento con actualizacion y soporte para la herramienta de Aranda</t>
  </si>
  <si>
    <t>26/11/2024</t>
  </si>
  <si>
    <t>25/11/2025</t>
  </si>
  <si>
    <t>se hace necesario realizar la renovación y adquisicion de licencia de ARANDA  en sus diferentes módulos a efecto de poder contar con herramientas actualizadas que nos permitan controlar y gestionar los eventos que puedan llegar a afectar la operación de la infraestructura tecnológica de la compañía</t>
  </si>
  <si>
    <t>C05412024</t>
  </si>
  <si>
    <t>Renovación y mantenimiento al licenciamiento  microsoft por un (1) año, acorde con las necesidades presentadas por las diferentes areas de  POSITIVA</t>
  </si>
  <si>
    <t>81112500</t>
  </si>
  <si>
    <t>30/06/2025</t>
  </si>
  <si>
    <t>se requiere la actualización y adquisición de software Microsoft, que permita garantizar la línea base de software para los procesos misionales de la compañía y poder tener una mayor escalabilidad, con una serie de herramientas que provean eficiencia en el manejo de la información y contando con servicios de ciberseguridad, con el fin de mitigar riesgos de seguridad en la compañía</t>
  </si>
  <si>
    <t>C05422024</t>
  </si>
  <si>
    <t>REDCOMPUTO</t>
  </si>
  <si>
    <t>Soporte y Mantenimiento de  licenciamiento Adobe</t>
  </si>
  <si>
    <t>Se requiere mantener actualizados los servicios de ADOBE de forma que se pueda opbtener el mayor veneficion de los prouctos y de forma funcional para atender las necesidades de las areas usuarias</t>
  </si>
  <si>
    <t>C05432024</t>
  </si>
  <si>
    <t>CERTICÁMARA</t>
  </si>
  <si>
    <t>"Prestación de Servicios; renovación mantenimiento Certificados Digitales SSL para sitios WEB de la Compañía"</t>
  </si>
  <si>
    <t>32151802</t>
  </si>
  <si>
    <t>5/11/2024</t>
  </si>
  <si>
    <t>4/11/2025</t>
  </si>
  <si>
    <t>"Se requiere contar con la renovación de los certificados digitales con el fin de proteger la información en transito sobre los sitios de servicios web de la compañía; con base en las recomendaciones y análisis realizados a estos sitios, y la necesidad de controlar y minimizar que las amenazas que pueden comprometer la integridad, confidencialidad y disponibilidad de la información allí disponible, deben implementar controles de seguridad que garanticen la información y la comunicación entre los usuarios y el website, por lo cual se requiere renovar los certificados digitales de sitio seguro de los sitios web"</t>
  </si>
  <si>
    <t>C05442024</t>
  </si>
  <si>
    <t>Soporte Técnico licenciamiento FIREWALL</t>
  </si>
  <si>
    <t>16/12/2024</t>
  </si>
  <si>
    <t>15/12/2025</t>
  </si>
  <si>
    <t>Se requiere contar con estos servicios para la administracion y soporte de los equipos de seguridad perimetral de Positiva y en cumplimiento del requerimiento de la Circular 008 de 2018 de la Superintendencia Financiera de Colombia</t>
  </si>
  <si>
    <t>C05452024</t>
  </si>
  <si>
    <t>Renovación Licenciamiento FIREWALL de seguridad perimetral para garantizar la seguridad de la informacion</t>
  </si>
  <si>
    <t>Se requiere contar con estos servicios para recibir la renovacion del licencimiento y el soporte de fabricante de los equipos de seguridad perimetral de Positiva y en cumplimiento del requerimiento de la Circular 008 de 2018 de la Superintendencia Financiera de Colombia</t>
  </si>
  <si>
    <t>C05462024</t>
  </si>
  <si>
    <t>FABIO RODRIGUEZ</t>
  </si>
  <si>
    <t>Servicios profesionales para el soporte de la herramienta en aplicación web “Gestión de Usuarios” y bolsa de horas para ajustes de la aplicación requeridos por el negocio, y consultorías e implementación de la Aplicación Aranda Service Desk</t>
  </si>
  <si>
    <t>81111504</t>
  </si>
  <si>
    <t>2/02/2024</t>
  </si>
  <si>
    <t>Con el desarrollo  se  pretende que el usuario mediante un formulario WEB registre las solicitudes de roles y permisos de los usuarios en los diferentes sistemas de información y aplicaciones</t>
  </si>
  <si>
    <t>C05472024</t>
  </si>
  <si>
    <t>I2 SS</t>
  </si>
  <si>
    <t>Renovación suscripción, administración y soporte de la licencia de uso del producto IMPERVA y adquisicion de licencimiento para consola de administracion</t>
  </si>
  <si>
    <t>14/05/2025</t>
  </si>
  <si>
    <t>"Se requiere contar con auditoria de bases de datos y contar con Firewall de aplicaciones para garantizar contar con monitoreo y seguimiento a las bases de datos y contar con un control de seguridad frente a aplicaciones expuestas a ainternet, generando un alto grado de fiabilidad en la información expuesta en internet para los usuarios y afiliados; de otra parte es un requisito exigible contar con este servicio según lo observado en la Circular 008 de 2018 de la Superintendencia Financiera de Colombia"</t>
  </si>
  <si>
    <t>C05482024</t>
  </si>
  <si>
    <t>GLOBALTEK</t>
  </si>
  <si>
    <t>Renovación licenciamiento  de filtrado de  Contenido (Proxy) - 1100 Licencias, Forcepoint. Renovacion appliance</t>
  </si>
  <si>
    <t>43222604</t>
  </si>
  <si>
    <t>26/10/2024</t>
  </si>
  <si>
    <t>26/10/2025</t>
  </si>
  <si>
    <t>Se requiere la renovación de la suscripción de la herramienta ForcePoint Web Security para 1100 licencias, renovar el soporte Essential de fabricante que permite tener actualizaciones constantes y parches de seguridad, renovar el mantenimiento de proveedor con un acuerdo de servicios 5x8, con el fin de poder proteger a la compañía frente a amenazas avanzadas, robo de datos y poder tener control frente a la navegación hacia internet de los usuarios, permitiendo niveles de productividad que ofrezcan mejora continua para la organización</t>
  </si>
  <si>
    <t>C05492024</t>
  </si>
  <si>
    <t>Renovación suscripción del licenciamiento de Forcepoint para DLP en solución híbrida (nube privada fabricante y on premise), incluyendo soporte y garantía de fabricante para el licenciamiento Essential en modalidad 7x24</t>
  </si>
  <si>
    <t>9/11/2025</t>
  </si>
  <si>
    <t>Se requiere contar con esta herramienta para dar cumplimiento a la circular 007 de la Superintendencia Financiera de Colombia donde se indica contar con mecanismos para prevenir la fuga de informacion y proteger a la compañía frente a amenazas avanzadas, robo de datos e informacion sensible permitiendo niveles de productividad que ofrezcan mejora continua para la organización</t>
  </si>
  <si>
    <t>C05502024</t>
  </si>
  <si>
    <t>Renovación de soporte segundo nivel y Mantenimiento  de solución DDoS</t>
  </si>
  <si>
    <t>Se requiere contar la renovación de soporte segundo nivel y Mantenimiento  de solución DDoS</t>
  </si>
  <si>
    <t>C05512024</t>
  </si>
  <si>
    <t>Soporte Técnico licenciamiento SAINT para análisis de vulnerabilidades y pruebas de penetración de la infraestructura de Servidores y de las aplicaciones misionales</t>
  </si>
  <si>
    <t>43233205</t>
  </si>
  <si>
    <t>11/09/2024</t>
  </si>
  <si>
    <t>11/09/2025</t>
  </si>
  <si>
    <t>Se requiere contar con esta herramienta con el fin de seguir contando con el servicio interno de análisis de vulnerabilidades de la infraestructura de servidores y las aplicaciones misionales de Positiva y en cumplimiento del requerimiento de la Circular 008 de 2018 de la Superintendencia Financiera de Colombia</t>
  </si>
  <si>
    <t>C05522024</t>
  </si>
  <si>
    <t>Renovación suscripción Licenciamiento SAINT para análisis de vulnerabilidades y pruebas de penetración de la infraestructura de Servidores y de las aplicaciones misionales</t>
  </si>
  <si>
    <t>C05532024</t>
  </si>
  <si>
    <t>ARC SOFTWARE</t>
  </si>
  <si>
    <t>Bolsa de suministros tecnológicos</t>
  </si>
  <si>
    <t>Se requiere cubir las necesidades de suministros de equipos,repuestos o elementos de tipo tecnologico para cubrir las necesidades que se presenten al interior de POSITIVA</t>
  </si>
  <si>
    <t>C05542024</t>
  </si>
  <si>
    <t>Renovación mantenimiento de Licencias Anywhere Automation RPA</t>
  </si>
  <si>
    <t>32150000</t>
  </si>
  <si>
    <t>15/12/2024</t>
  </si>
  <si>
    <t>14/12/2025</t>
  </si>
  <si>
    <t>Se requiere la renovación del licenciamiento de la plataforma Automation Anywhere, para contar con el acceso al control room, runner y creators y demás funcionalidades que RPA nos brinda</t>
  </si>
  <si>
    <t>C05552024</t>
  </si>
  <si>
    <t>Prestación de Servicios mantenimiento de firma electrónica ADOBE SIGN</t>
  </si>
  <si>
    <t>43232202</t>
  </si>
  <si>
    <t>Se requiere para mantener las firmas electrónicas de documentos implementados digitalmente</t>
  </si>
  <si>
    <t>C05562024</t>
  </si>
  <si>
    <t>ALPOPULAR</t>
  </si>
  <si>
    <t>"Prestación de Servicios; transporte, almacenamiento y custodia medios magnéticos de las copias de respaldo"</t>
  </si>
  <si>
    <t>81112006</t>
  </si>
  <si>
    <t>Se requiere dar continuidad a los servicios de custodia de las actuales cintas y servicios de transporte de medios que quedaran como histórico al nuevo esquema de backup</t>
  </si>
  <si>
    <t>C05572024</t>
  </si>
  <si>
    <t>UNIÓN SOLUCIONES</t>
  </si>
  <si>
    <t>Servicio arrendamiento licencia Sistema de Administración de Gestión Humana SARA</t>
  </si>
  <si>
    <t>43231505</t>
  </si>
  <si>
    <t>Soporte y mantenimiento(ajustes) sobre SARA</t>
  </si>
  <si>
    <t>C05582024</t>
  </si>
  <si>
    <t>Suscripción y soporte tecnológico de sistema para la administración  de la nomina de personal de Positiva SARA</t>
  </si>
  <si>
    <t>C05592024</t>
  </si>
  <si>
    <t>REDECON</t>
  </si>
  <si>
    <t>Prestación de servicios para suministro, reparación, modificación, instalación y/o desinstalación de cableado estructurado a nivel nacional</t>
  </si>
  <si>
    <t>43222610</t>
  </si>
  <si>
    <t>Se requiere contar con un servicio personalizado para la ejecución de los mantenimientos preventivos en los centros de cableado de cada una de sus sedes a nivel nacional</t>
  </si>
  <si>
    <t>C05602024</t>
  </si>
  <si>
    <t>INFORCOL</t>
  </si>
  <si>
    <t>Prestación de Servicio soporte funcional y tecnológico del sistema de información IAXIS y bolsa de horas proyectos nuevos de necesidades procesos y OTI</t>
  </si>
  <si>
    <t>Se requiere contar con un soporte funcional y tecnológico al sistema IAXIS y poder cumplir con las necesidad que desde las diversas áreas surgen</t>
  </si>
  <si>
    <t>C05612024</t>
  </si>
  <si>
    <t>0456-2023</t>
  </si>
  <si>
    <t>SEIDOR ANALYTICS</t>
  </si>
  <si>
    <t>Prestación de Servicios para la administración de herramientas tecnológicas DBA - BI - MIDDLEWARE - BASIS</t>
  </si>
  <si>
    <t>Administración y soporte de los productos base de los sistemas de información.</t>
  </si>
  <si>
    <t>C05622024</t>
  </si>
  <si>
    <t>Prestación de servicios de mantenimiento preventivo, correctivo, adaptativo y evolutivo para el sistema de información de administración de Riesgos laborales SIARP/ISARL</t>
  </si>
  <si>
    <t>Realizar desarrollos y mantenimientos normativos, evolutivos de adaptación para ISARL de acuerdo a necesidades de los procesos</t>
  </si>
  <si>
    <t>C05632024</t>
  </si>
  <si>
    <t>Prestación de servicios de soporte tecnológico y funcional SIARP/ISARL (soporte, 2 recursos en sitio, procesos de cierre)</t>
  </si>
  <si>
    <t>Soporte fijo mensual sobre ISARL resolución de arandas , procesos de cierre</t>
  </si>
  <si>
    <t>C05642024</t>
  </si>
  <si>
    <t>CYBERTECH</t>
  </si>
  <si>
    <t>"Prestación de Servicios; renovación y mantenimiento de  la herramienta de  Cifrado  de  Información para todas   las  aplicaciones  que  transfieren  archivos  a  SAP. Cryptocenter"</t>
  </si>
  <si>
    <t>1/12/2024</t>
  </si>
  <si>
    <t>1/12/2025</t>
  </si>
  <si>
    <t>Se requiere la renovación la renovación del licenciamiento de la solución de cifrado CryptoCenter - CryptoVault para continuar contando con una solución de fortalecimiento criptográfico multimodal, multiprotocolo y multiplataforma que proteja transacciones entre la entidad y los diferentes actores financieros con los que interactúa, al igual que la protección de la información que viaja entre los procesos misionales internos</t>
  </si>
  <si>
    <t>C05652024</t>
  </si>
  <si>
    <t>Prestación de servicio de personal especializado que brinde soporte a las herramientasmicrosoft on-premise y/o cloud</t>
  </si>
  <si>
    <t>La Oficina de Tecnologías de la Información de POSITIVA COMPAÑÍA DE SEGUROS S.A., tiene como misión garantizar el procesamiento, control de la información y correcto funcionamiento de las herramientas, que permitan el adecuado desempeño laboral de sus funcionarios a través los servicios Microsoft dentro de los marcos normativos que nos cobijan o aplican. Dentro de los procesos que adelanta con este fin, requiere el servicio de soporte a las herramientas Microsoft (OnPremise y Cloud), los cuales permiten garantizar la línea base de software para los procesos misionales de la compañía</t>
  </si>
  <si>
    <t>C05682024</t>
  </si>
  <si>
    <t>Prestación de servicios profesionales para desarrollar actividades de gestión, control y gerencia gerencia de proyectos,  y adelantando gestiones requeridas por la Oficina  Tecnología para las diferentes líneas del área de Soluciones</t>
  </si>
  <si>
    <t>81112007</t>
  </si>
  <si>
    <t>Las tecnologias de la informacion evolucionan rapidamente y demandan mantener al personal ampliamente capacitado en las tendencias</t>
  </si>
  <si>
    <t>C05692024</t>
  </si>
  <si>
    <t>Servicio de analisis de codigo para identificacion de vulnerabilidades y servicios de actualización de CMDB</t>
  </si>
  <si>
    <t>6/06/2024</t>
  </si>
  <si>
    <t>Se requiere contar con el servicio que permita escanear a nivel de codigo aplicaciones de Positiva que se esten desarrollando, con el fin de mitigar y cerrar las brechas de seguridad que se encuentren en estas, alineadas con mejores practicas internacionales como OWASP, asi mismo la actualización de  la CMDB con componentes tecnologicos</t>
  </si>
  <si>
    <t>C05702024</t>
  </si>
  <si>
    <t>Suscripcion de ORACLE Linux</t>
  </si>
  <si>
    <t>1/10/2025</t>
  </si>
  <si>
    <t>Renovar las suscripciones de Oracle Linux</t>
  </si>
  <si>
    <t>C05712024</t>
  </si>
  <si>
    <t>Migracion (Soporte y Mantenimiento) Gespost, Seguir</t>
  </si>
  <si>
    <t>Migración, Soporte y Mantenimiento de Sistemas de información de propiedad de Positiva (Gobierno de procesos y de TI)</t>
  </si>
  <si>
    <t>C05722024</t>
  </si>
  <si>
    <t>LINKTIC</t>
  </si>
  <si>
    <t>Soporte y Mantenimiento  CORE de VIDA - Vida Grupo</t>
  </si>
  <si>
    <t>Soporte y Mantenimiento evolutivo del nuevo core Vida - Vida grupo</t>
  </si>
  <si>
    <t>C05732024</t>
  </si>
  <si>
    <t>IaaS - CORE de vida</t>
  </si>
  <si>
    <t>Servicios de Infraestructura IaaS - CORE de vida Vida Grupo</t>
  </si>
  <si>
    <t>C05742024</t>
  </si>
  <si>
    <t>WIMBU</t>
  </si>
  <si>
    <t>Soporte CRM - IAS</t>
  </si>
  <si>
    <t>Servicios de Infraestructura IaaS -para CRM de Positiva Compañía de Seguros</t>
  </si>
  <si>
    <t>C05752024</t>
  </si>
  <si>
    <t>Soporte CRM - Mantenimiento</t>
  </si>
  <si>
    <t>Soporte y Mantenimiento evolutivo de CRM de Positiva Compañía de Seguros</t>
  </si>
  <si>
    <t>C05762024</t>
  </si>
  <si>
    <t>Servicios de infraestructura en la Nube de Google Cloud Platform (GCP) para soportar la aplicación de gestión documental de POSITIVA COMPAÑÍA DE SEGUROS S.A.</t>
  </si>
  <si>
    <t>15/08/2024</t>
  </si>
  <si>
    <t>Servicios de Infraestructura IaaS -para Gestor Documental de Positiva Compañía de Seguros</t>
  </si>
  <si>
    <t>C05772024</t>
  </si>
  <si>
    <t>Prestación de servicios para soportar la aplicación de gestión documental en la Nube de Google Cloud Platform (GCP)</t>
  </si>
  <si>
    <t>Soporte y Mantenimiento evolutivo  Gestor Documental de Positiva Compañía de Seguros</t>
  </si>
  <si>
    <t>C05782024</t>
  </si>
  <si>
    <t>0219-2024</t>
  </si>
  <si>
    <t>"Otrosí - soporte y mantenimiento para modernizar la arquitectura de analítica y de gobierno de datos de Positiva, habilitando en nube procesos de datos: extracción, transformación, carga, calidad, analítica, visualización y servicios analíticos, compatibles con la arquitectura actual y su esquema de transición"</t>
  </si>
  <si>
    <t>"servicios para soporte y mantenimiento para modernizar la arquitectura de analítica y de gobierno de datos de Positiva, habilitando en nube procesos de datos: extracción, transformación, carga, calidad, analítica, visualización y servicios analíticos, compatibles con laarquitectura actual y su esquema de transición"</t>
  </si>
  <si>
    <t>C05792024</t>
  </si>
  <si>
    <t>Implementación y soporte de un sistema de gestión para mejorar la eficiencia y la eficacia en la gestión de la información vinculada a los proyectos y solulciones de TI en Positiva Compañía de Seguros S.A.</t>
  </si>
  <si>
    <t>15/07/2024</t>
  </si>
  <si>
    <t>C05802024</t>
  </si>
  <si>
    <t>RED 5G</t>
  </si>
  <si>
    <t>Suscripcion de  servicios SARLAFT - Prestación de servicio de una herramienta SAAS (Software as a Service) para realizar la vinculación de los diferentes clientes de la compañía, generación de alertas, firma electrónica generación de formulario en PDF y almacenamiento de la información, garantizando una adecuada experiencia del cliente, así como el servicio de Infraestructura, Soporte y Mantenimiento de la misma</t>
  </si>
  <si>
    <t>Prestación de servicio de una herramienta SAAS (Software as a Service) para realizar la vinculación de los diferentes clientes de la compañía, generación de alertas, firma electrónica generación de formulario en PDF y almacenamiento de la información, garantizando una adecuada experiencia del cliente, así como el servicio de Infraestructura, Soporte y Mantenimiento de la misma</t>
  </si>
  <si>
    <t>C05812024</t>
  </si>
  <si>
    <t>Bolsa de horas para asesorías internas en TI</t>
  </si>
  <si>
    <t>80111504</t>
  </si>
  <si>
    <t>C05822024</t>
  </si>
  <si>
    <t>Arrendamiento equipo de cómputo</t>
  </si>
  <si>
    <t>Positiva requiere contar con equipos actualizados y competitivos</t>
  </si>
  <si>
    <t>C05832024</t>
  </si>
  <si>
    <t>Servicio arrendamiento suscripción al servicio cloud - Amazon Web Services. Instancia t2.xlarge para un servidor Virtual en AWS para el sistema de información Bicibles</t>
  </si>
  <si>
    <t>Suscripción al servicio Cloud - Amazon Web Services (AWS) por 1 año para garantizar la disponibilidad el servidor de Bicibles</t>
  </si>
  <si>
    <t>C45222024</t>
  </si>
  <si>
    <t>SYC</t>
  </si>
  <si>
    <t>10/03/2024</t>
  </si>
  <si>
    <t>C45202024</t>
  </si>
  <si>
    <t>C25032024</t>
  </si>
  <si>
    <t>Gcia. de Negociación</t>
  </si>
  <si>
    <t>BOLSA DE VALORES DE COLOMBIA SA-8300854261</t>
  </si>
  <si>
    <t>Consulta de información del mercado de valores a través del portal de internet y de las aplicaciones móviles de la Bolsa de Valores de Colombia (e-BVC)</t>
  </si>
  <si>
    <t>43231604</t>
  </si>
  <si>
    <t>El acceso a la información del mercado de valores de Colombia es necesario para realizar las operaciones de compra y venta del portafolio a precios de mercado, así como para realizar informes y análisis de su comportamiento.</t>
  </si>
  <si>
    <t>C45092024</t>
  </si>
  <si>
    <t>C55442024</t>
  </si>
  <si>
    <t>Rigoberto Gonzalez Rodríguez – NIT 1.053.323.168 -9</t>
  </si>
  <si>
    <t>Prestación de servicios profesionales para brindar acompañamiento financiero y contable en la Gerencia de Gestión Financiera, en las actividades relacionadas con la conversión a Normas Internacionales de Información Financiera – NIIF plenas para Grupo Bicentenario</t>
  </si>
  <si>
    <t>80111605</t>
  </si>
  <si>
    <t>2/05/2024</t>
  </si>
  <si>
    <t>15/11/2024</t>
  </si>
  <si>
    <t>Se requiere apoyo  para brindar acompañamiento financiero y contable para la Gerencia de Gestión Financiera.</t>
  </si>
  <si>
    <t>C55452024</t>
  </si>
  <si>
    <t>C55472024</t>
  </si>
  <si>
    <t>Prestación del servicio de acompañamiento tributario integral y permanente (soporte tributario, cumplimiento e información exógena), de conformidad con la normatividad nacional, distrital y municipal para POSITIVA.</t>
  </si>
  <si>
    <t>80101500</t>
  </si>
  <si>
    <t>Se requieren el acompañamiento por parte de un tercero en materia tributaria</t>
  </si>
  <si>
    <t>C55482024</t>
  </si>
  <si>
    <t>0488-2024</t>
  </si>
  <si>
    <t>AMANTIUM COLOMBIA S.A.S.-900.781.697-8</t>
  </si>
  <si>
    <t>Prestación del servicio para el soporte funcional del módulo FI-CO del ERP SAP, de acuerdo con las necesidades de POSITIVA</t>
  </si>
  <si>
    <t>81111805</t>
  </si>
  <si>
    <t>Se requiere el soporte funcional del ERP</t>
  </si>
  <si>
    <t>C55492024</t>
  </si>
  <si>
    <t>ANGGI TATIANA DUQUE NARANJO - 1.053.818.835</t>
  </si>
  <si>
    <t>Apoyo a la gestión en servicios profesionales especializados de contador para la Compañía</t>
  </si>
  <si>
    <t>Se requiere apoyo a la gestión en servicios profesionales especializados de contador para la Compañía</t>
  </si>
  <si>
    <t>C55502024</t>
  </si>
  <si>
    <t>Prestación de servicios profesionales para apoyar los procesos de gestión financiera de acuerdo con las necesidades de Positiva Compañía de Seguros S.A.</t>
  </si>
  <si>
    <t>Se requiere acompañamiento y apoyo en las actividades administrativas y operativas de la Gerencia de Gestión Financiera</t>
  </si>
  <si>
    <t>Se incluye OPS requerida para el proceso, incremento ipc sobre los honorarios mensuales pagados en 2023. Revisión vicepresidente 26/10/2023</t>
  </si>
  <si>
    <t>C55512024</t>
  </si>
  <si>
    <t>C55522024</t>
  </si>
  <si>
    <t>VALUE AND RISK RATING SA NIT 900196503-9</t>
  </si>
  <si>
    <t>Prestación de servicios - para la calificación de la fortaleza financiera y capacidad de pago de siniestros derivados de la suscripción de pólizas y otras obligaciones contractuales de POSITIVA.</t>
  </si>
  <si>
    <t>18/04/2024</t>
  </si>
  <si>
    <t>17/04/2025</t>
  </si>
  <si>
    <t>Calificación de la fortaleza financiera y capacidad de pago de siniestros derivados de la suscripción de pólizas. Es una herramienta para el mercado de conocimiento de la compañía y presentación en licitaciones. Proveedor: Value and Risk. Obligatorio cumplimiento (La Compañía requiere evaluar permanentemente el riesgo, persona jurídica con el respectivo permiso de funcionamiento por parte de la SFC, inscrita en el Registro Nacional de Agentes del Mercado de Valores y de conformidad con las disposiciones para el ejercicio de la actividad de calificación de riesgos y el procedimiento de calificación, establecidas en el Decreto 1076 del 30 de marzo de 2007 y en el libro 22 del Decreto 2555 del 15 de julio de 2010.)</t>
  </si>
  <si>
    <t>C55532024</t>
  </si>
  <si>
    <t>INCORBANK S.A. - 800.033.256-2</t>
  </si>
  <si>
    <t>Prestación de servicios - para la estimación de la prueba de deterioro de la plusvalía (Crédito Mercantil) adquirida de la cesión de activos, pasivos y contratos del negocio de riesgos laborales del Instituto Seguro Social, de conformidad con los lineamientos establecidos en las Normas Internacionales de Información Financiera (NIIF) y la NIC36 - deterioro del valor de los activos</t>
  </si>
  <si>
    <t>1/10/2023</t>
  </si>
  <si>
    <t>Estimación de la prueba de deterioro de la plusvalía (Crédito Mercantil). Se obtuvo calificación de idoneidad por parte de la SFC para INCORBANK S.A. Obligatorio cumplimiento (En cumplimiento de la normatividad legal y en especial de los lineamientos establecidos en la Circular Básica Contable y Financiera, Circular Externa 100 de 1995 de la SFC y las NIIF y NIC aplicables en Colombia para el Grupo I de preparadores de información)</t>
  </si>
  <si>
    <t>C55542024</t>
  </si>
  <si>
    <t>Suscripción a esquema Rise SAP S4HANA</t>
  </si>
  <si>
    <t>22/12/2023</t>
  </si>
  <si>
    <t>31/12/2026</t>
  </si>
  <si>
    <t>Se requiere dar continuidad en la implementación del módulo ARIBA y MM, transaccional de contratación que permitirá la integración con los demás módulos del ERP y ajustar el modelo operativo especialmente de pagos y otras mejoras en automatización de actividades y procesos financieros. Cumplimiento objetivos y retos estratégicos(Ampliar el alcance del ERP SAP en la compañía, mejorar la calidad y la oportunidad en la generación de reportes de información exógena de la compañía. En conjunto con OTI y OEyD)</t>
  </si>
  <si>
    <t>Se suscribe acuerdo marco dic 2023</t>
  </si>
  <si>
    <t>C55552024</t>
  </si>
  <si>
    <t>Migración del sistema ERP SAP y su implementación en la plataforma SAP S/4HANA Cloud para POSITIVA COMPAÑÍA DE SEGUROS. S.A</t>
  </si>
  <si>
    <t>Se requiere migración del sistema ERP SAP y su implementación en la plataforma SAP S/4HANA Cloud para la POSITIVA COMPAÑÍA DE SEGUROS. S.A</t>
  </si>
  <si>
    <t>C55572024</t>
  </si>
  <si>
    <t>LEGIS EDITORES S.A. 860.042.209-2</t>
  </si>
  <si>
    <t>Otro - Suscripción anual al portafolio de publicaciones Legis con acceso para dos usuarios a las siguientes publicaciones virtuales: Legisnet financiero, cambiario y bursátil y Normas Internacionales de Información Financiera NIIF, así como régimen financiero y cambiario con actualizaciones en medio impreso.</t>
  </si>
  <si>
    <t>82111902</t>
  </si>
  <si>
    <t>Suscripción anual al portafolio de publicaciones Legis con acceso para dos usuarios a las siguientes publicaciones virtuales: Legisnet financiero, cambiario y bursátil y Normas Internacionales de Información Financiera NIIF, así como régimen financiero y cambiario con actualizaciones en medio impreso $2.144.100, en conjunto con Secretaría General.</t>
  </si>
  <si>
    <t>C55582024</t>
  </si>
  <si>
    <t>1/4 TECH S.AS.</t>
  </si>
  <si>
    <t>Prestación de servicios integración equipos vicepresidencia</t>
  </si>
  <si>
    <t>Se requiere integración equipos promoviendo actividades de mejora del clima laboral</t>
  </si>
  <si>
    <t>15. Gestionar el desarrollo integral de las competencias y el conocimiento del talento humano.</t>
  </si>
  <si>
    <t>C55592024</t>
  </si>
  <si>
    <t>Prestación de servicios profesionales especializados de contador con experiencia en Normas Internacionales de Información Financiera para soporte de la gestión diaria durante el proceso de implementación de SAP S4HANA</t>
  </si>
  <si>
    <t>Se requiere contar con el soporte durante todo el proceso de implementación</t>
  </si>
  <si>
    <t>C55602024</t>
  </si>
  <si>
    <t>C55612024</t>
  </si>
  <si>
    <t>Prestación de servicios profesionales especializados de director de proyecto de SAP S4HANA</t>
  </si>
  <si>
    <t>C56192024</t>
  </si>
  <si>
    <t>Gcia. de Tesorería</t>
  </si>
  <si>
    <t>OtrosIngresosYEgresos</t>
  </si>
  <si>
    <t>Custodia de Títulos Valores</t>
  </si>
  <si>
    <t>DECEVAL S.A.</t>
  </si>
  <si>
    <t>Custodia de títulos valores, en virtud del endoso de los títulos valores o valores desmaterializados u otros derechos financieros, la administración de los valores, cuando el depositante lo solicite, el registro de los gravámenes o limitaciones de dominio que el depositante o la autoridad competente le comunique, la compensación y liquidación de estos títulos valores, valores u otros derechos financieros.</t>
  </si>
  <si>
    <t>84121806</t>
  </si>
  <si>
    <t>El portafolio de inversiones está compuesto por títulos valores desmaterializados, los cuales, de acuerdo con la normativa emitida por el ente regulador, se obliga a que sean custodiados por una entidad especializada. Esta entidad debe garantizar su disponibilidad inmediata en una plataforma transaccional a la cual el inversionista pueda acceder a la información de forma inmediata, así como también poder realizar transacciones con los demás participantes del mercado de valores en Colombia.</t>
  </si>
  <si>
    <t>Pendiente contar con información de crecimiento del portafolio para 2024 por impacto directo en este contrato</t>
  </si>
  <si>
    <t>C56202024</t>
  </si>
  <si>
    <t>HEINSOHN BUSINESS TECHNOLOGY S.A.</t>
  </si>
  <si>
    <t>Arrendamiento de la plataforma tecnológica y el aplicativo para la administración y valoración diaria del portafolio de inversiones, así como también cualquier otro servicio que se derive de la prestación de los mismos, de acuerdo con las especificaciones y funcionalidades requeridas por Positiva S.A.</t>
  </si>
  <si>
    <t>81112502</t>
  </si>
  <si>
    <t>1. Mejorar la rentabilidad de la Compañía </t>
  </si>
  <si>
    <t>Contrato de ejecución compartida por: Vicepresidencia financiera y Administrativa, Vicepresidencia de Inversiones, Oficina de Gestión Integral del Riesgo y Oficina de Tecnologías de la Información.</t>
  </si>
  <si>
    <t>C56212024</t>
  </si>
  <si>
    <t>PRECIA S.A.</t>
  </si>
  <si>
    <t>Publicación y suscripción a la proveeduría o suministro de información para la valoración del portafolio de inversiones, así como la prestación de servicios de cálculo y análisis de variables o factores de riesgo como insumo para la medición de riesgos financieros, de acuerdo con las metodologías de valoración de PRECIA, y conforme a los servicios que sean requeridos por la Compañía.</t>
  </si>
  <si>
    <t>84121705</t>
  </si>
  <si>
    <t>El proceso de valoración del portafolio de inversiones requiere que la compañía contrate el derecho a acceder la publicación de precios de mercado para instrumentos financieros a través de un proveedor de precios autorizado por la Superintendencia Financiera de Colombia, por medio de internet u otros medios que este disponga con el propósito de utilizarlo internamente para realizar valoraciones, simulaciones, análisis y cálculos relacionados con el portafolio de inversiones y para el reporte de información normativa exigida por la misma Superintendencia.</t>
  </si>
  <si>
    <t>C56222024</t>
  </si>
  <si>
    <t>CITIBANK</t>
  </si>
  <si>
    <t>Custodia y administración de títulos valores en el exterior</t>
  </si>
  <si>
    <t>Para el desarrollo del presente proceso, la Compañía se acoge a lo establecido en el Manual de Contratación, literal k, del numeral 9.4 INVITACIÓN DIRECTA del manual de contratación, el cual establece: Para la adquisición de bienes y/o servicios que aseguren o garanticen la continuidad del objeto contractual, previniendo colapsos e interrupciones de las actividades que conforman el objeto social, y que el mismo proveedor esté en capacidad de prestar. En tales asuntos se requiere sustentar el impacto por el cambio de proveedor,referencia los precios medios del mercado y/o las evaluaciones económicas efectuadas y demás circunstancias que justifiquen la causal.</t>
  </si>
  <si>
    <t>C56232024</t>
  </si>
  <si>
    <t>COURSERA</t>
  </si>
  <si>
    <t>Capacitación técnica a través de plataforma tecnológica (Coursera)</t>
  </si>
  <si>
    <t>86101705</t>
  </si>
  <si>
    <t>Dar cumplimiento normativo de capacitación técnica a los profesionales de la Gestión Integral del Portafolio (Inversiones 5 funcionarios, Tesorería 5 funcionarios, Riesgos 5 funcionarios)</t>
  </si>
  <si>
    <t>Por cumplimiento normativo las personas involucradas en el proceso de inversiones deben capacitarse minimo 1 vez al año en temas afines.  Esta opción es compartida para las áreas involucradas (Riesgos, tesoreria e inversiones) cada uno presupuesta 5 personas con un costo promedio por persona de USD$399 con una TRM de $4.106</t>
  </si>
  <si>
    <t>C56092024</t>
  </si>
  <si>
    <t>Gcia. Abastecimiento</t>
  </si>
  <si>
    <t>Prestar servicios profesionales de abogado, brindando apoyo a la gestión y acompañamiento para la atención de los diferentes procesos, actividades y gestiones contractuales de Positiva Compañía de Seguros S.A.</t>
  </si>
  <si>
    <t>80111607</t>
  </si>
  <si>
    <t>Positiva requiere contar con el apoyo profesional de un abogado con experiencia en procesos de contratación de entidades públicas para dar apoyo en la atención de las actividades y funciones relacionadas con el proceso, teniendo en cuenta las necesidades que en materia de contratación se encuentran en el plan anual de contratación de la Entidad, las cuales deben ser atendidas en las etapas precontractual, contractual y postcontractual y que se relacionan con el cumplimiento de las funciones misionales y operacionales de las</t>
  </si>
  <si>
    <t>C56102024</t>
  </si>
  <si>
    <t>C56112024</t>
  </si>
  <si>
    <t>C56122024</t>
  </si>
  <si>
    <t>C56132024</t>
  </si>
  <si>
    <t>C56142024</t>
  </si>
  <si>
    <t>C56152024</t>
  </si>
  <si>
    <t>C56162024</t>
  </si>
  <si>
    <t>C56172024</t>
  </si>
  <si>
    <t>Marlon David Molina</t>
  </si>
  <si>
    <t>Prestar servicios profesionales especializados de abogado, brindando apoyo a la gestión y acompañamiento para la atención de los diferentes procesos, actividades y gestiones contractuales de Positiva Compañía de Seguros S.A</t>
  </si>
  <si>
    <t>3/04/2024</t>
  </si>
  <si>
    <t>Positiva requiere un abogado asesor con experiencia en procesos de contratación de entidades públicas para dar apoyo en la atención de las actividades y funciones relacionadas con el proceso, teniendo en cuenta las necesidades que en materia de contratación se encuentran en el plan anual de contratación de la Entidad, las cuales deben ser atendidas en las etapas precontractual, contractual y postcontractual y que se relacionan con el cumplimiento de las funciones misionales y operacionales de las</t>
  </si>
  <si>
    <t>C56182024</t>
  </si>
  <si>
    <t>Otras Licencias</t>
  </si>
  <si>
    <t>Prestar el servicio a Positiva de suscripción al libro electrónico denominado: Estatuto de la Contratación Estatal en Colombia, ubicado en la dirección en Internet www.contratacionestatal.com, en la modalidad de Licencia de Uso. (2 Edición – ISBN 978-958-98685-1-5)</t>
  </si>
  <si>
    <t>83120000/ 93151509/55111500</t>
  </si>
  <si>
    <t>31/12/2025</t>
  </si>
  <si>
    <t>Positiva ha implementado desde el inicio de su funcionamiento , la suscrición al libro electrónico ubicado en la dirección en Internet www.contratacionestatal.com. Lo anterior, le permite a Positiva y en especial a la Gerencia de Abastecimiento Estratégico, contar con una herramienta tecnológica de información del marco legal y jurisprudencial actualizado, para propender por el cumplimiento de su objetivo estratégico y la atención de su necesidad.</t>
  </si>
  <si>
    <t>C55622024</t>
  </si>
  <si>
    <t>Contrato arriendo sucursal Caldas</t>
  </si>
  <si>
    <t>Positiva  no cuenta con infraestructura propia para su normal funcionamiento requiere continuar con contrato de arrendamiento de la Sucursal Caldas</t>
  </si>
  <si>
    <t>C55632024</t>
  </si>
  <si>
    <t>contrato No. 891 de 2021 para el arrendamiento de la sede administrativa Antioquia</t>
  </si>
  <si>
    <t>Positiva no cuenta con infraestructura propia para su normal funcionamiento requiere contrato de arrendamiento de la sede administrativa Antioquia</t>
  </si>
  <si>
    <t>C55642024</t>
  </si>
  <si>
    <t>CUATROJOTAS S.A.S.NIT No. 900244388-4</t>
  </si>
  <si>
    <t>Otrosi contrato No. 848 de 2021 para el arrendamiento del punto de atención Antioquia</t>
  </si>
  <si>
    <t>Positiva no cuenta con infraestructura propia para su normal funcionamiento requiere contrato del punto de atención Antioquia</t>
  </si>
  <si>
    <t>C55652024</t>
  </si>
  <si>
    <t>Seguros</t>
  </si>
  <si>
    <t>Consolidado de seguros</t>
  </si>
  <si>
    <t>84000000</t>
  </si>
  <si>
    <t>Consolidado de todos los seguros para el 2024 con amparos ampliados (cobertura) en la poliza de RC SP, siniestro IRF e incremento IPC.</t>
  </si>
  <si>
    <t>C55662024</t>
  </si>
  <si>
    <t>Impresión y Fotocopiado</t>
  </si>
  <si>
    <t>COMPUFACIL</t>
  </si>
  <si>
    <t>El Contratista se obliga con Positiva a la integración de servicios de impresión, digitalización y reproducción documental para Positiva Compañía De Seguros</t>
  </si>
  <si>
    <t>73151905</t>
  </si>
  <si>
    <t>Se requiere contar con los servicios de un outsourcing para impresión y digitalización a nivel nacional.</t>
  </si>
  <si>
    <t>14. Contar con una infraestructura tecnológica flexible e integrada</t>
  </si>
  <si>
    <t>C55672024</t>
  </si>
  <si>
    <t>Prestación de servicios de mantenimiento preventivo y correctivo a nivel nacional del circuito cerrado de televisión (CCTV), y una bolsa para suministros y repuestos tecnológicos.</t>
  </si>
  <si>
    <t>46171622</t>
  </si>
  <si>
    <t>23/09/2024</t>
  </si>
  <si>
    <t>Se requiere el mantenimiento preventivo y correctivo a nivel nacional del circuito cerrado de televisión (CCTV), y una bolsa para suministros y repuestos tecnológicos.</t>
  </si>
  <si>
    <t>Presupuesto estimado según estudio de mercado, incremento se prevee cambio de tecnología</t>
  </si>
  <si>
    <t>C55682024</t>
  </si>
  <si>
    <t>Prestar el servicio de mantenimiento, actualización y nuevos requerimientos para los  aplicativos SICO y SUNBOXES (Viáticos y Cajas menores respectivamente).</t>
  </si>
  <si>
    <t>80111608</t>
  </si>
  <si>
    <t>Se requiere dar continuidad a la prestación del servicio de mantenimiento de los aplicativos</t>
  </si>
  <si>
    <t>C55692024</t>
  </si>
  <si>
    <t>Suministro de papelería</t>
  </si>
  <si>
    <t>14111828</t>
  </si>
  <si>
    <t>Se reqiuere contar con elementos de oficina</t>
  </si>
  <si>
    <t>C55702024</t>
  </si>
  <si>
    <t>Depreciaciones</t>
  </si>
  <si>
    <t>Suministro: Compraventa de electrodomésticos a nivel nacional</t>
  </si>
  <si>
    <t>52140000</t>
  </si>
  <si>
    <t>3/03/2024</t>
  </si>
  <si>
    <t>C55712024</t>
  </si>
  <si>
    <t>Prestar el servicio de transporte, distribución, control y entrega a nivel nacional de la mensajería, documentos, paquetes, mercancías y demás objetos postales, así como el servicio de mensajero motorizado para las entregas urbanas generadas en el ejercicio de la actividad administrativa y misional de positiva Compañía de Seguros S.A.</t>
  </si>
  <si>
    <t>Para garantizar el cumplimiento de la misión administrativa y misional de Positiva Compañía de Seguros S.A. se requieren actividades de apoyo transversal entre las que se encuentra el servicio transporte, distribución, control y entrega a nivel nacional de la mensajería, documentos, paquetes, mercancías y demás objetos postales, así como la distribución de correspondencia en Bogotá con servicio de mensajeros motorizados.</t>
  </si>
  <si>
    <t>Se ajustó de acuerdo a revisión 26/10/2023 con vicepresidente (incremento 16% CDPs emitidos 2023)</t>
  </si>
  <si>
    <t>C55722024</t>
  </si>
  <si>
    <t>Valoraciones Empresariales S.A.S.</t>
  </si>
  <si>
    <t>"Prestación de servicios de avalúos de los inmuebles ubicados en las ciudades de Barranquilla, Sogamoso, Medellín, Cali y Bogotá; valoración y/o concepto para cuotas partes de bienes propios y también en calidad de arrendamiento ubicados en ciudades principales e intermedias y poblaciones del territorio nacional; así como el  análisis técnico-financiero general de los bienes inmuebles de Positiva ubicados en las ciudades de Cali, Medellín y Barranquilla."</t>
  </si>
  <si>
    <t>80131802</t>
  </si>
  <si>
    <t>2/07/2024</t>
  </si>
  <si>
    <t>La compañía requiere mantener actualizado el valor en libros de todos sus inmuebles</t>
  </si>
  <si>
    <t>C55732024</t>
  </si>
  <si>
    <t>Prestación de servicios para mantenimiento preventivo y correctivo de equipos de aire acondicionado de las oficinas a nivel nacional de Positiva Compañía de Seguros S.A.  (valor total $400.000.000 =  depreciaciones $50.000.000 + mantenimiento $350.000.000)</t>
  </si>
  <si>
    <t>72151207</t>
  </si>
  <si>
    <t>15/04/2024</t>
  </si>
  <si>
    <t>Para garantizar la correcta operación de los equipos y adecuado confort térmico en las sedes a nivel nacional.</t>
  </si>
  <si>
    <t>C55742024</t>
  </si>
  <si>
    <t>Suministro: Compraventa de mobiliario (proyectos especiales)</t>
  </si>
  <si>
    <t>56101700</t>
  </si>
  <si>
    <t>Atender necesidades a nivel nacional</t>
  </si>
  <si>
    <t>C55752024</t>
  </si>
  <si>
    <t>Suministro: Compraventa e instalación de planta eléctrica</t>
  </si>
  <si>
    <t>Se requiere suministro para el normal desarrollo de las actividades de la sucursal, debido a la intermitencia en el suministro de energía.</t>
  </si>
  <si>
    <t>C55762024</t>
  </si>
  <si>
    <t>C55772024</t>
  </si>
  <si>
    <t>Instalación: Compraventa e instalacion de planta eléctrica nivel nacional</t>
  </si>
  <si>
    <t>72154300</t>
  </si>
  <si>
    <t>C55782024</t>
  </si>
  <si>
    <t>Mantenimiento Locativo nacional</t>
  </si>
  <si>
    <t>72150000</t>
  </si>
  <si>
    <t>12/07/2024</t>
  </si>
  <si>
    <t>Se requiere para mantener la infraestructura de las sedes a nivel nacional en óptimas condiciones de confort y cumplimiento estándares SST.</t>
  </si>
  <si>
    <t>C55792024</t>
  </si>
  <si>
    <t>Proyectos especiales  de infraestrucutra</t>
  </si>
  <si>
    <t>Para atender necesidades puntuales de la Compañía a nivel nacional.</t>
  </si>
  <si>
    <t>C55802024</t>
  </si>
  <si>
    <t>Obra: Traslado de sedes (5)</t>
  </si>
  <si>
    <t>Se requiere adecuar las nuevas instalaciones a los requisitos de la Compañía, para su funcionamiento.</t>
  </si>
  <si>
    <t>C55812024</t>
  </si>
  <si>
    <t>Obra: Mantenimiento locativo Sogamoso</t>
  </si>
  <si>
    <t>Para mantenimiento infraesctructura del activo.</t>
  </si>
  <si>
    <t>C55822024</t>
  </si>
  <si>
    <t>Prestación de servicios para el mantenimiento de las zonas verdes del inmueble “El Limonar” de la Gerencia Sucursal Valle Tipo A Coordinadora de POSITIVA COMPAÑÍA DE SEGUROS</t>
  </si>
  <si>
    <t>70111706</t>
  </si>
  <si>
    <t>Se prevee recibir el terreno que se encuentra en comodato y nuevamente queda el mantenimiento a cargo de Positiva</t>
  </si>
  <si>
    <t>C55832024</t>
  </si>
  <si>
    <t>Prestación de servicio para el mantenimiento preventivo y correctivo de la planta de emergencia y mantenimiento preventivo y correctivo de la subestación eléctrica del inmueble “El Limonar” de la Sucursal Valle Tipo A Coordinadora de POSITIVA COMPAÑÍA DE SEGUROS S.A.</t>
  </si>
  <si>
    <t>Para garantizar la correcta operación de los equipos y funcionamiento de la sucursal.</t>
  </si>
  <si>
    <t>C55842024</t>
  </si>
  <si>
    <t>Mantenimiento Locativo Cali</t>
  </si>
  <si>
    <t>C55852024</t>
  </si>
  <si>
    <t>Suministro e instalación concertinas y mantenimiento de malla perimetral  inmueble Cali</t>
  </si>
  <si>
    <t>31/05/2024</t>
  </si>
  <si>
    <t>Mitigar riesgos de seguridad física en activo de la Compañía.</t>
  </si>
  <si>
    <t>C55862024</t>
  </si>
  <si>
    <t>Compra y mantenimiento de  avisos de fachada</t>
  </si>
  <si>
    <t>55121700</t>
  </si>
  <si>
    <t>Se requiere para mantener en optimas condiciones imágen corporativa y cumplimiento normativo de avisos (publicidad exterior) a nivel nacional.</t>
  </si>
  <si>
    <t>C55872024</t>
  </si>
  <si>
    <t>Prestación de servicios profesionales para brindar acompañamiento y apoyo en los  macroprocesos de la gerencia de logística.</t>
  </si>
  <si>
    <t>80000000</t>
  </si>
  <si>
    <t>Se requiere acompañamiento y apoyo en los  macroprocesos de la gerencia de logística.</t>
  </si>
  <si>
    <t>C55882024</t>
  </si>
  <si>
    <t>Servicios de vigilancia y seguridad privada con monitoreo de alarmas para las sucursales de positiva compañía de seguros s.a.</t>
  </si>
  <si>
    <t>92121500 - 92121701</t>
  </si>
  <si>
    <t>Se requiere la prestacion de los Servicios de vigilancia y seguridad privada con monitoreo de alarmas para las sucursales de positiva compañía de seguros s.a. en, las coordinadora Bogota, coordinadora Atlántico,  coordinadora Antioquia, coordinadora Valle y coordinadora Santander que permitan atender de manera efectiva y segura los requerimientos de la entidad y garantizar la gestión propia de la compañía. en virtud de lo anterior, positiva compañía de seguros s.a. no cuenta con una infraestructura propia para satisfacer esta necesidad, se hace indispensable contratar este servicio para gestionar las actividades antes mencionadas.</t>
  </si>
  <si>
    <t>C55902024</t>
  </si>
  <si>
    <t>Mantenimiento preventivo y correctivo con suministro de respuestos, insumos y accesorios para los vehiculos nissan de la casa matriz y las coordinadora Bogota. de Positiva Compañía de Seguros  S.A.</t>
  </si>
  <si>
    <t>78181500</t>
  </si>
  <si>
    <t>Se requiere la prestacion de servicios de Mantenimiento preventivo y correctivo con suministro de respuestos, insumos y accesorios para los vehiculos nissan de la casa matriz y las coordinadoras Antioquia, Atlantico, Valle y Santander de Positiva Compañía de Seguros  S.A.</t>
  </si>
  <si>
    <t>C55912024</t>
  </si>
  <si>
    <t>Operación del Edificio Torre Positiva PH vigencia 2024</t>
  </si>
  <si>
    <t>Se requiere mantener el servicio de Administración</t>
  </si>
  <si>
    <t>C55922024</t>
  </si>
  <si>
    <t>Compra Vehículos</t>
  </si>
  <si>
    <t>25101503</t>
  </si>
  <si>
    <t>Renovación parque automor</t>
  </si>
  <si>
    <t>C55932024</t>
  </si>
  <si>
    <t>Proyecto Fotovoltaico</t>
  </si>
  <si>
    <t>26111607</t>
  </si>
  <si>
    <t>Proyecto fotovoltáico</t>
  </si>
  <si>
    <t>C55942024</t>
  </si>
  <si>
    <t>Actualización CCTV áreas comunes y suministro de equipo para escaneo Rayos X Casa Matriz.</t>
  </si>
  <si>
    <t>Proyecto seguridad - Renovación tecnológica CCTV áreas comunes</t>
  </si>
  <si>
    <t>C55952024</t>
  </si>
  <si>
    <t>EDWARD FERNANDO RESTREPO  C.C. 68048410</t>
  </si>
  <si>
    <t>Otrosi contrato No. 686 de 2021 para el arrendamiento de la Sucursal Caquetá</t>
  </si>
  <si>
    <t>Positiva  no cuenta con infraestructura propia para su normal funcionamiento requiere continuar con contrato de arrendamiento de la Sucursal Caquetá</t>
  </si>
  <si>
    <t>C55972024</t>
  </si>
  <si>
    <t>PREVISORA S.A. COMPAÑÍA DE SEGUROS (Administración)</t>
  </si>
  <si>
    <t>Cuota administración del Edificio Tequendama piso 6</t>
  </si>
  <si>
    <t>80131801</t>
  </si>
  <si>
    <t>Se requiere mantener el servicio de administración del piso 6 Edificio Tequendama</t>
  </si>
  <si>
    <t>C55982024</t>
  </si>
  <si>
    <t>CONJUNTO COMERCIAL CAPITAL TOWERS PH (administración)</t>
  </si>
  <si>
    <t>Cuota administración Centro de Excelencia la Fiscalía</t>
  </si>
  <si>
    <t>Se requiere mantener el servicio de administración del centro de excelencia de la Fiscalía</t>
  </si>
  <si>
    <t>C55992024</t>
  </si>
  <si>
    <t>EDIFICIO FONTAINEABLEAU (Administración)</t>
  </si>
  <si>
    <t>Cuota administracion Sucursal Tolima</t>
  </si>
  <si>
    <t>Se requiere mantener el servicio de administración de la Sucursal Tolima</t>
  </si>
  <si>
    <t>C56002024</t>
  </si>
  <si>
    <t>CONSTRUCCIONES MARVAL S.A. (Administración)</t>
  </si>
  <si>
    <t>Cuota administracion Sucursal Santander</t>
  </si>
  <si>
    <t>Se requiere mantener el servicio de administración de la Sucursal Santander</t>
  </si>
  <si>
    <t>C56012024</t>
  </si>
  <si>
    <t>EDIFICIO ATLANTICA TORRE EMPRESARIAL BARRANQUILLA (Administración)</t>
  </si>
  <si>
    <t>Cuota administracion Sucursal Atlántico</t>
  </si>
  <si>
    <t>Se requiere mantener el servicio de administración de la Sucursal Atlántico</t>
  </si>
  <si>
    <t>C56022024</t>
  </si>
  <si>
    <t>ALCALDIA MAYOR DE BOGOTA</t>
  </si>
  <si>
    <t>Cuota administracion Super Cades</t>
  </si>
  <si>
    <t>Se requiere mantener el servicio de administración de los Super Cades</t>
  </si>
  <si>
    <t>C56032024</t>
  </si>
  <si>
    <t>Servicios Públicos</t>
  </si>
  <si>
    <t>Pago  Servicios Públicos</t>
  </si>
  <si>
    <t>Pago Servicios Públicos</t>
  </si>
  <si>
    <t>Se validó con Pedro Velandia y el incremento es del 8,96% sobre el promedio de servicios públicos 2023 y se incluyen los servicios públicos de los tres supercades que en vigencias anteriores se pagaba por servicios de aseo, administración y vigilancia.  26/10/2023 (se se aplicó el ajuste sugerido en la revisión con vicepresidente)</t>
  </si>
  <si>
    <t>C56042024</t>
  </si>
  <si>
    <t>Gastos de Viaje</t>
  </si>
  <si>
    <t>Suministro de tiquetes aéreos para los servidores públicos y Contratistas Directos en desarrollo de las actividades de Positiva Compañía de Seguros S.A</t>
  </si>
  <si>
    <t>Traslados a nivel nacional funcionarios y contratistas para cumplimiento de diferentes actividades misionales</t>
  </si>
  <si>
    <t>Valor total estimado $786.000.000 de los cuales: Gasto administrativo $271.000.000, Promoción y Prevención $283.000.000 y Comercial $232.000.000</t>
  </si>
  <si>
    <t>C56052024</t>
  </si>
  <si>
    <t>Suministro de Viáticos</t>
  </si>
  <si>
    <t>90100000</t>
  </si>
  <si>
    <t>Pago viáticos funcionarios y contratistas para cumplimiento de diferentes actividades misionales</t>
  </si>
  <si>
    <t>C56062024</t>
  </si>
  <si>
    <t>Fumigación sedes Nivel Nacional</t>
  </si>
  <si>
    <t>10190000</t>
  </si>
  <si>
    <t>Cumplimiento normativo control de plagas sedes  de la Compañía a nivel nacional.</t>
  </si>
  <si>
    <t>C56072024</t>
  </si>
  <si>
    <t>Proyecto Vicepresidencia de Inversiones: Remodelación y adecuación de la mesa de negociación y sala de comité piso 7 ala norte</t>
  </si>
  <si>
    <t>Se requiere remodelación y adecuación de la mesa de negociación y sala de comité piso 7 ala norte</t>
  </si>
  <si>
    <t>C56082024</t>
  </si>
  <si>
    <t>Suministro mobililario proyecto Vicepresidencia de Inversiones: Remodelación y adecuación de la mesa de negociación y sala de comité piso 7 ala norte</t>
  </si>
  <si>
    <t>C45522024</t>
  </si>
  <si>
    <t>"Prestación de los servicios  de envío de notificaciones certificadas y no certificadas, gestión administrativa, persuasiva y pre-jurídica de cobro por aportes de riesgos laborales en mora o inexactos y la gestión administrativa, persuasiva y pre-jurídica de recobros por mora, inconsistencias administrativas y ETB, que le prestan a POSITIVA y cuyas interrupciones impactarían negativamente  algunas actividades de la compañía que conforman su objeto social."</t>
  </si>
  <si>
    <t>01/12/2023</t>
  </si>
  <si>
    <t>"Se requiere para garantizar de manera continua e inenterrumpida,los servicios  de envío de notificaciones certificadas y no certificadas, gestión administrativa, persuasiva y pre-jurídica de cobro por aportes de riesgos laborales en mora o inexactos y la gestión administrativa, persuasiva y pre-jurídica de recobros por mora, inconsistencias administrativas y ETB, que le prestan a POSITIVA y cuyas interrupciones impactarían negativamente  algunas actividades de la compañía que conforman su objeto social."</t>
  </si>
  <si>
    <t>Invitación publica</t>
  </si>
  <si>
    <t>C05842024</t>
  </si>
  <si>
    <t>Por Definir</t>
  </si>
  <si>
    <t>Servicios de mantenimiento soporte de software general</t>
  </si>
  <si>
    <t>43230000</t>
  </si>
  <si>
    <t>C82962024</t>
  </si>
  <si>
    <t>POR DEFINIR</t>
  </si>
  <si>
    <t>SERVICIOS_ESPECIALIZADOS_NIVEL_NACIONAL</t>
  </si>
  <si>
    <t>C82972024</t>
  </si>
  <si>
    <t>Gcia. Investigación</t>
  </si>
  <si>
    <t>GICR</t>
  </si>
  <si>
    <t>C82982024</t>
  </si>
  <si>
    <t>Vice. de Promoción y</t>
  </si>
  <si>
    <t>VICE_PYP</t>
  </si>
  <si>
    <t>C82992024</t>
  </si>
  <si>
    <t>UNIDAD_DE_NEGOCIO_VICE_PYP</t>
  </si>
  <si>
    <t>C45532024</t>
  </si>
  <si>
    <t>C75212024</t>
  </si>
  <si>
    <t>EMPRESA DE MEDICINA INTEGRAL EMI SA - SERVICIO DE AMBULANCIA PREPAGADA – 8110076010</t>
  </si>
  <si>
    <t>Cumplimiento promesa de valor de empresas como Universidad del Quindio y Gobernación del Quindio.</t>
  </si>
  <si>
    <t>C75222024</t>
  </si>
  <si>
    <t>CRUZ ROJA COLOMBIANA – 8900005476</t>
  </si>
  <si>
    <t>Satisfacer a nuestros clientes en la prestación de servicios de consultoría, capacitación y entrenamiento en materia de seguridad y salud en el trabajo La contratación con este aliado estratégico favorece la atención a empresas nuevas y antiguas que requieren fortalecer el SGSST de acuerdo con la experiencia, Innovación, compromiso y conocimiento del medio.</t>
  </si>
  <si>
    <t>C75232024</t>
  </si>
  <si>
    <t>VAL SALUD SAS – 9000690145</t>
  </si>
  <si>
    <t>C75242024</t>
  </si>
  <si>
    <t>INGENIERIA INTEGRAL NORSI DE COLOMBIA SAS – 9005562742</t>
  </si>
  <si>
    <t>C75252024</t>
  </si>
  <si>
    <t>ESTRATEGIA GESTION Y EXCELENCIA SAS - EGEX – 9013862595</t>
  </si>
  <si>
    <t>C75262024</t>
  </si>
  <si>
    <t>CONFORT LABORAL SAS – 9013449632</t>
  </si>
  <si>
    <t>C75272024</t>
  </si>
  <si>
    <t>PROTECCION TRABAJO Y SALUD SAS – 9008290907</t>
  </si>
  <si>
    <t>C75282024</t>
  </si>
  <si>
    <t>C75292024</t>
  </si>
  <si>
    <t>GRUPO GEMAS SAS – 9005055946</t>
  </si>
  <si>
    <t>PROVEEDOR CON EXPERIENCIA EN SERV. ESPEC. SUCURSAL RISARALDA: Garantizar prestación de servicio con la oportunidad y calidad que las empresas afiliadas en ARL requieren, con el nivel técnico y operativo que se ha mantenido con el proveedor que ha adquirido conocimiento de los clientes, de la compañía, en actividades Modelo de Gestion de POSITIVA. Especialidad en actividades Tareas de Alto Riesgo, Plan Estrategico Seguridad Vial, Riesgo Químico.</t>
  </si>
  <si>
    <t>C75302024</t>
  </si>
  <si>
    <t>SINERGIA GESTION INTEGRAL DE RIESGOS SAS – 9008991760</t>
  </si>
  <si>
    <t>PROVEEDOR CON EXPERIENCIA EN SERV. ESPEC. SUCURSAL RISARALDA: Garantizar prestación de servicio con la oportunidad y calidad que las empresas afiliadas en ARL requieren, con el nivel técnico y operativo que se ha mantenido con el proveedor que ha adquirido conocimiento de los clientes, de la compañía, en actividades Modelo de Gestion de POSITIVA. Especialidad en Programa preparacion y atencion de emergencias, Riesgo Psicosocial.</t>
  </si>
  <si>
    <t>C75312024</t>
  </si>
  <si>
    <t>DINAMICA OCUPACIONAL SAS – 9006383009</t>
  </si>
  <si>
    <t>PROVEEDOR CON EXPERIENCIA EN SERV. ESPEC. SUCURSAL RISARALDA: Garantizar prestación de servicio con la oportunidad y calidad que las empresas afiliadas en ARL requieren, con el nivel técnico y operativo que se ha mantenido con el proveedor que ha adquirido conocimiento de los clientes, de la compañía, en actividades Modelo de Gestion de POSITIVA. Proveedor con pista de entrenamiento en tareas de alto riesgo (Trabajos en Alturas y Confinados). Actividades transversales en PSICOSOCIAL, DME.</t>
  </si>
  <si>
    <t>C75322024</t>
  </si>
  <si>
    <t>SIN RIESGOS SAS – 9005082730</t>
  </si>
  <si>
    <t>PORVEEDOR CON EXPERIENCIA EN SERV. ESPEC. SUCURSAL RISARALDA: Garantizar prestación de servicio con la oportunidad y calidad que las empresas afiliadas en ARL requieren, con el nivel técnico y operativo que se ha mantenido con el proveedor que ha adquirido conocimiento de los clientes, de la compañía, en actividades Modelo de Gestion de POSITIVA. Especialidad en Auditorias internas en Sistemas de Gestion en Seguridad y Salud en el Trabajo, Planes de Emergencias, Asesorias juridicas en SST.</t>
  </si>
  <si>
    <t>C75332024</t>
  </si>
  <si>
    <t>IPS VITASALUD SAS – 9011630807</t>
  </si>
  <si>
    <t>PORVEEDOR EN SERV. ESPEC. SUCURSAL RISARALDA DESDE AÑO 2023: Garantizar servicios especializados como IPS con servicios de Medicina Preventiva y del Trabajo: Exámenes tamizaje (audiometrias, espirometrias, visiometrias), laboratorio clinico, esquemas de vacunacion, exámenes ocupacionales y chequeos medicos ocupacionales.Transversalmente prestan servicios en Riesgo Psicosocial y Riesgo Biomecanico.</t>
  </si>
  <si>
    <t>C75342024</t>
  </si>
  <si>
    <t>5 SENTIDOS GESTION INTEGRAL DE RIESGOS SAS – 9013185077</t>
  </si>
  <si>
    <t>PROVEEDOR CON EXPERIENCIA EN SERV. ESPEC. SUCURSAL RISARALDA: Garantizar prestación de servicio con la oportunidad y calidad que las empresas afiliadas en ARL requieren, con el nivel técnico y operativo que se ha mantenido con el proveedor que ha adquirido conocimiento de los clientes, de la compañía, en actividades Modelo de Gestion de POSITIVA. Especialidad en actividades Riesgo Psicosocial, DME, Biológico y actividades transversalies del plan básico.</t>
  </si>
  <si>
    <t>C75352024</t>
  </si>
  <si>
    <t>PREVISA SAS – 9004591697</t>
  </si>
  <si>
    <t>PORVEEDOR EN SERV. ESPEC. SUCURSAL RISARALDA DESDE AÑO 2023, para garantiza servicios especializados de ENTRENAMIENTO, FORMACION Y CAPACITACION EN MANEJO SEGURO DE MONTACARGAS, SOLDADURA MIG-MAG, CAP EN TRABAJO EN ALTURAS RES. 4272/2021, CURSOS BASICOS TSA Y SERVICIOS PARA UNA CULTURA PREVENTIVA EN RIESGO PSICOSOCIAL.</t>
  </si>
  <si>
    <t>C75362024</t>
  </si>
  <si>
    <t>PORVEEDOR EN SERV. ESPEC. SUCURSAL RISARALDA DESDE AÑO 2023, para garantiza servicios especializados de ENTRENAMIENTO, FORMACION Y CAPACITACION EN BRIGADAS DE EMERGENCIAS, HABITOS SALUDABLES, PESV, TRABAJOS DE ALTO RIESGO, ANALISIS DE PUESTOS DE TRABAJO, PROGRAMAS DE VIGILANCIA EPIDEMIOLOGICA.</t>
  </si>
  <si>
    <t>C76222024</t>
  </si>
  <si>
    <t>GESTION PROACTIVA – 9009256620</t>
  </si>
  <si>
    <t>Este proceso se encuentra incluido dentro del PLAN ANUAL DE CONTRATACIÓN como “Prestación de servicios en Salud Ocupacional. Lo anterior, para efectos de darle cumplimiento a lo establecido en los artículos 2, 59, 56 y 80 del Decreto Ley 1295 de 1994, el artículo 11 de la Ley 1562 de 2012, el Decreto compilado 1072 de 2015, Resolución 0312 de 2019 y demás normas vigentes del Sistema General de Riesgos Laborales.En atención a la anterior normativa, la Sucursal Bolivar debe garantizar la gestión de promoción y prevención en empresas prioritarias, la cual está caracterizada como gran empresa, por ello, se requiere contar con Proveedores Especializados para la prestación de los servicios oportunos con eficiencia, eficacia y calidad, de manera que se minimicen los riesgos y se fidelicen los clientes. Es de vital importancia dar cumplimiento a la normatividad legal vigente, realizando actividades de Asesoria, Asistencia Técnica y de formación sobre el Sistema de Gestion de Seguridad y Salud en el Trabajo, para cumplir promesas de valor pactadas con los clientes, acorde con los resultados de su autoevaluación de estandares minimos, siniestralidad pesentada y con los riesgos prioritarios identificados, principalmente para las empresas con frecuencia de accidentes y que requieren acompañamiento especial en el cumplimiento de sus estandares minimos.</t>
  </si>
  <si>
    <t>C76232024</t>
  </si>
  <si>
    <t>KERUM GROUP SAS (LUDIKA) – 9013185203</t>
  </si>
  <si>
    <t>Este proceso se encuentra incluido dentro del PLAN ANUAL DE CONTRATACIÓN como “Prestación de servicios en Salud Ocupacional. Lo anterior, para efectos de darle cumplimiento a lo establecido en los artículos 2, 59, 56 y 80 del Decreto Ley 1295 de 1994, el artículo 11 de la Ley 1562 de 2012, el Decreto compilado 1072 de 2015, Resolución 0312 de 2019 y demás normas vigentes del Sistema General de Riesgos Laborales.En atención a la anterior normativa, la Sucursal Bolivar debe garantizar la gestión de promoción y prevención en empresas prioritarias, la cual está caracterizada como gran empresa, por ello, se requiere contar con Proveedores Especializados para la prestación de los servicios oportunos con eficiencia, eficacia y calidad, de manera que se minimicen los riesgos y se fidelicen los clientes. Es de vital importancia dar cumplimiento a la normatividad legal vigente, realizando actividades de Asesoria, Asistencia Técnica y de formación sobre el Sistema de Gestion de Seguridad y Salud en el Trabajo, para cumplir promesas de valor pactadas con los clientes, acorde con los resultados de su autoevaluación de estandares minimos, siniestralidad pesentada y con los riesgos prioritarios identificados, principalmente para las empresas con poblacion trabajadora que requiere un metodo de aprendizaje mediante la gamificacion o actividades desarrolladas en forma ludica.</t>
  </si>
  <si>
    <t>C76242024</t>
  </si>
  <si>
    <t>SISTEMAS INTEGRADOS EN MEDICINA LABORAL SAS - GESMED – 9004431914</t>
  </si>
  <si>
    <t>Este proceso se encuentra incluido dentro del PLAN ANUAL DE CONTRATACIÓN como “Prestación de servicios en Salud Ocupacional. Lo anterior, para efectos de darle cumplimiento a lo establecido en los artículos 2, 59,56 y 80 del Decreto Ley 1295 de 1994, el artículo 11 de la Ley 1562 de 2012, el Decreto compilado 1072 de 2015, Resolución 0312 de 2019 y demás normas vigentes del Sistema General de Riesgos Laborales.En atención a la anterior normativa, la Sucursal Bolivar debe garantizar la gestión de promoción y prevención en empresas prioritarias, la cual está caracterizada como gran empresa, por ello, se requiere contar con Proveedores Especializados para la prestación de los servicios oportunos con eficiencia, eficacia y calidad, de manera que se minimicen los riesgos y se fidelicen los clientes. Es de vital importancia dar cumplimiento a la normatividad legal vigente, realizando actividades de Asesoria, Asistencia Técnica y de formación sobre el Sistema de Gestion de Seguridad y Salud en el Trabajo, para cumplir promesas de valor pactadas con los clientes, acorde con los resultados de su autoevaluación de estandares minimos, siniestralidad pesentada y con los riesgos prioritarios identificados, en acividesdes de los PVE, princilamente de la enmpresa Comfenalco.</t>
  </si>
  <si>
    <t>C76252024</t>
  </si>
  <si>
    <t>Este proceso se encuentra incluido dentro del PLAN ANUAL DE CONTRATACIÓN como “Prestación de servicios en Salud Ocupacional. Lo anterior, para efectos de darle cumplimiento a lo establecido en los artículos 2, 59, 56 y 80 del Decreto Ley 1295 de 1994, el artículo 11 de la Ley 1562 de 2012, el Decreto compilado 1072 de 2015, Resolución 0312 de 2019 y demás normas vigentes del Sistema General de Riesgos Laborales.En atención a la anterior normativa, la Sucursal Bolivar debe garantizar la gestión de promoción y prevención en empresas prioritarias, la cual está caracterizada como gran empresa, por ello, se requiere contar con Proveedores Especializados para la prestación de los servicios oportunos con eficiencia, eficacia y calidad, de manera que se minimicen los riesgos y se fidelicen los clientes. Es de vital importancia dar cumplimiento a la normatividad legal vigente, realizando actividades de Asesoria, Asistencia Técnica y de formación sobre el Sistema de Gestion de Seguridad y Salud en el Trabajo, para cumplir promesas de valor pactadas con los clientes, acorde con los resultados de su autoevaluación de estandares minimos, siniestralidad pesentada y con los riesgos prioritarios identificados, principalmente para la empresa Cotecmar</t>
  </si>
  <si>
    <t>C76262024</t>
  </si>
  <si>
    <t>CENTRO HOSPITALARIO SERENA DEL MAR SA – 9004822428</t>
  </si>
  <si>
    <t>Este proceso se encuentra incluido dentro del PLAN ANUAL DE CONTRATACIÓN como “Prestación de servicios en Salud Ocupacional. Lo anterior, para efectos de darle cumplimiento a lo establecido en los artículos 2, 59 y 80 del Decreto Ley 1295 de 1994, el artículo 11 de la Ley 1562 de 2012, el Decreto compilado 1072 de 2015, Resolución 0312 de 2019 y demás normas vigentes del Sistema General de Riesgos Laborales.En atención a la anterior normativa, la Sucursal Bolivar debe garantizar la gestión de promoción y prevención en empresas prioritarias, la cual está caracterizada como gran empresa, por ello, se requiere contar con Proveedores Especializados para la prestación de los servicios oportunos con eficiencia, eficacia y calidad, de manera que se minimicen los riesgos y se fidelicen los clientes. Es de vital importancia dar cumplimiento a la normatividad legal vigente, realizando actividades de Asesoria, Asistencia Técnica y de formación sobre el Sistema de Gestion de Seguridad y Salud en el Trabajo, para cumplir promesas de valor pactadas con los clientes, acorde a la siniestralidad pesentada y con los riesgos prioritarios identificados, especialmente dentro del programa de prevencion del riesgo cardiovascular.</t>
  </si>
  <si>
    <t>C76272024</t>
  </si>
  <si>
    <t>SYSO EMPRESARIAL SAS – 9002685282</t>
  </si>
  <si>
    <t>Este proceso se encuentra incluido dentro del PLAN ANUAL DE CONTRATACIÓN como “Prestación de servicios en Salud Ocupacional. Lo anterior, para efectos de darle cumplimiento a lo establecido en los artículos 2, 59,56 y 80 del Decreto Ley 1295 de 1994, el artículo 11 de la Ley 1562 de 2012, el Decreto compilado 1072 de 2015, Resolución 0312 de 2019 y demás normas vigentes del Sistema General de Riesgos Laborales.En atención a la anterior normativa, la Sucursal Bolivar debe garantizar la gestión de promoción y prevención en empresas prioritarias, la cual está caracterizada como gran empresa, por ello, se requiere contar con Proveedores Especializados para la prestación de los servicios oportunos con eficiencia, eficacia y calidad, de manera que se minimicen los riesgos y se fidelicen los clientes. Es de vital importancia dar cumplimiento a la normatividad legal vigente, realizando actividades de Asesoria, Asistencia Técnica y de formación sobre el Sistema de Gestion de Seguridad y Salud en el Trabajo, para cumplir promesas de valor pactadas con los clientes, acorde con los resultados de su autoevaluación de estandares minimos, siniestralidad pesentada y con los riesgos prioritarios identificados que afcetan la salud de de los trabajadores y que pueden generar enfermedades laborales.</t>
  </si>
  <si>
    <t>C76282024</t>
  </si>
  <si>
    <t>SALUD OCUPACIONAL SANITAS SAS – 8300154292</t>
  </si>
  <si>
    <t>"Para efectos de cumplir con la promesa de valor ofertada a nuestro cliente Cerrejón para el año 2024 y dar continuidad a los servicios , se hace necesario el recurso solicitado, con el cual se daria cumplimiento a todas las actividades asignadas a este proveedor con base en la dinámica del plan de trabajo de SST. Este contrato está orientado a mantener las actividades de prevención desde la gestión Integral en asesorías para: Programa ""Cerrejón en Movimiento"" y la iniciativa Organización Saludable Asesoria para la actualización documental de Programa Cerrejón en Movimiento Asesoria para la actualización documental de Programa Cerrejón en Movimiento Asesoría Nutricional para la intervención a trabajadores con sobrepeso y Obesidad Asesoría de Médico Deportólogo en ejecución de planes de acondicionamiento físico usuarios inscritos en Cerrejón en Movimiento y usuarios gimnasio de alojamiento temporal. Asesoría y acompañamiento a Estrategia de Cambio Cultural en Salud y Seguridad Asesoría gestión oportuna de Accidentes de Trabajo"</t>
  </si>
  <si>
    <t>C76292024</t>
  </si>
  <si>
    <t>Para efectos de cumplir con la promesa de valor ofertada a nuestro cliente Cerrejón para el año 2024, se hace necesario el recurso solicitado, con el cual se daria cumplimiento a todas las actividades asignadas a este proveedor con base en la dinámica del plan de trabajo de SST. Este contrato está orientado a mantener las actividades de prevención desde la gestión Integral de la Higiene Ocupacional, (Este programa incluye asesoría y asistencia técnica para continuar con el diagnóstico de riesgo higiénico, diseño y estudios de ingeniería priorizados con los Grupos de Exposición Similar “GES”)</t>
  </si>
  <si>
    <t>C76302024</t>
  </si>
  <si>
    <t>FITPAL SAS – 9009483641</t>
  </si>
  <si>
    <t>Para efectos de cumplir con la promesa de valor ofertada a nuestro cliente Cerrejón para el año 2024 y dar continuidad a los servicios , se hace necesario el recurso solicitado, con el cual se daria cumplimiento a todas las actividades asignadas a este proveedor con base en la dinámica del plan de trabajo de SST. Este contrato está orientado a mantener las actividades de prevención desde la gestión Integral en asesorías para: Actividades de Promoción y Prevención del Sistema de Gestión de Seguridad y Salud en el Trabajo, para la ejecución de actividades de asesoría y asistencia técnica en el acompañamiento para el desarrollo de actividades de condicionamiento físico mediante la uso de las tecnología de la información, trabajando tres ejes principales, el Físico, el emocional y el de comunidad, en la implementación del programa gestión en la prevención de enfermedades profesionales Gamificación empresarial que permite crear un espacio para crear concursos entre los usuarios de la empresa. Genera un “reward” que ayuda cerrar el ciclo de cambio de un hábito. Programas, charlas de nutrición, salud mental Entrenamiento en vivo, con feedback personalizado del instructor.</t>
  </si>
  <si>
    <t>C76312024</t>
  </si>
  <si>
    <t>ISECURE SAS – 9005136654</t>
  </si>
  <si>
    <t>Para efectos de cumplir con la promesa de valor ofertada a nuestro cliente Cerrejón para el año 2024, se hace necesario el recurso solicitado, con el cual se daria cumplimiento a todas las actividades asignadas a este proveedor. Este contrato está orientado a prestación de servicios de Promoción y Prevención para la prevención de la Enfermedad Laboral dentro de los programas del Plan Básico, Promoción y Prevención en Salud, Prevención y Protección Colectiva e Individual, Investigación de Incidentes y Accidentes de Trabajo, Plan Avanzado Programa de Prevención de la Enfermedad Laboral, Gestion para el Control de Incidentes y Accidentes de Trabajo y Plan EspecializadoPVE – para Radiaciones Ionizantes de la Estrategia CREA del Modelo de Gestión Positiva SUMA en las empresas afiliadas a Positiva Compañía se Seguros especialmente en las empresas de la sucursal Guajira, Zona Atlántico, con énfasis en la empresa CARBONES DEL CERREJON LIMITED.</t>
  </si>
  <si>
    <t>C76322024</t>
  </si>
  <si>
    <t>V&amp;S ASESORES EN SALUD OCUPACIONAL LTDA – 9003575940</t>
  </si>
  <si>
    <t>Asesoría, acompañamiento, capacitación para la intervienen en materia de promoción y prevención al grupo de empresas del perfil poblacional AB y C que se encuentran en planes de atención regulares. Estas actividades están soportadas con base a un comportamiento de las empresas. No obstante, están sujetas a cambios que se puedan presentar por variaciones post concertación de los planes de trabajo con cada una de ellas</t>
  </si>
  <si>
    <t>C76332024</t>
  </si>
  <si>
    <t>Para efectos de cumplir con la promesa de valor ofertada a nuestro cliente Cerrejón para el año 2024, se hace necesario el recurso solicitado, con el cual se daria cumplimiento a todas las actividades asignadas a este proveedor. Este contrato está orientado a la prestación de servicios de Promoción y Prevención del Sistema de Gestión de Seguridad y Salud en el Trabajo, para la ejecución de actividades de asesoría y asistencia técnica en el acompañamiento y la implementación de los Programa de Vigilancia Epidemiológica para la Prevención de Desórdenes Musculo Esqueléticos, del PLAN ESPECIALIZADO de la Estrategia CREA del Modelo de Gestión de Positiva SUMA para los grupos de exposición similar con riesgo para la salud de los trabajadores de la empresa CARBONES DEL CERREJON LIMITED, en la sucursal Guajira de la Zona Atlántico</t>
  </si>
  <si>
    <t>C76342024</t>
  </si>
  <si>
    <t>SALUD, RIESGOS Y RECURSOS HUMANOS CONSULTORES LTDA – 8301390318</t>
  </si>
  <si>
    <t>Para efectos de cumplir con la promesa de valor ofertada a nuestro cliente Cerrejón para el año 2024, se hace necesario el recurso solicitado, con el cual se daria cumplimiento a todas las actividades asignadas a este proveedor. Este contrato está orientado a mantener las actividades de asesoría por proyecto para la intervención del riesgo psicosocial. Seguimiento y acompañamiento a los planes de intervención psicosocial, alineándolos a los resultados de ambiente laboral de Cerrejón como cliente VIP de la compañía.</t>
  </si>
  <si>
    <t>C77062024</t>
  </si>
  <si>
    <t>MEZZA SERVICIOS INTEGRALES SAS – 9007065662</t>
  </si>
  <si>
    <t>C77072024</t>
  </si>
  <si>
    <t>PROYECTOS Y CONSULTORIAS RC SAS – 9002793520</t>
  </si>
  <si>
    <t>C77082024</t>
  </si>
  <si>
    <t>C77092024</t>
  </si>
  <si>
    <t>C77102024</t>
  </si>
  <si>
    <t>HOSPITAL UNIVERSITARIO SAN IGNACIO – 8600155361</t>
  </si>
  <si>
    <t>C77112024</t>
  </si>
  <si>
    <t>C77122024</t>
  </si>
  <si>
    <t>C77132024</t>
  </si>
  <si>
    <t>C77142024</t>
  </si>
  <si>
    <t>ESEQ CONSULTORIA INGENIERIA SAS – 9007642737</t>
  </si>
  <si>
    <t>C77152024</t>
  </si>
  <si>
    <t>CLINICA DE MARLY SA – 8600025412</t>
  </si>
  <si>
    <t>C77162024</t>
  </si>
  <si>
    <t>AGM SALUD COOPERATIVA DE TRABAJO ASOCIADO – 9002675027</t>
  </si>
  <si>
    <t>C77172024</t>
  </si>
  <si>
    <t>MACS CONSULTORES SAS – 9006411558</t>
  </si>
  <si>
    <t>C77182024</t>
  </si>
  <si>
    <t>SGS COLOMBIA SAS – 8600499210</t>
  </si>
  <si>
    <t>C77192024</t>
  </si>
  <si>
    <t>NIETO Y ASOCIADOS SAS – 8002003051</t>
  </si>
  <si>
    <t>C77202024</t>
  </si>
  <si>
    <t>MABERK SAFELY SAS – 9009142691</t>
  </si>
  <si>
    <t>C77212024</t>
  </si>
  <si>
    <t>ESCATS SAS – 9013707335</t>
  </si>
  <si>
    <t>C77222024</t>
  </si>
  <si>
    <t>C77232024</t>
  </si>
  <si>
    <t>LOGIKAL SAS – 9011306528</t>
  </si>
  <si>
    <t>C77242024</t>
  </si>
  <si>
    <t>22/02/2024</t>
  </si>
  <si>
    <t>"EL CONTRATISTA se compromete con POSITIVA COMPAÑÍA DE SEGUROS S.A., a laprestación de servicios de promoción y prevención para implementar, mejorar y/o mantener actividades de asesoría técnica del Sistema de Gestión de Seguridad y Salud en Trabajo, con base en los programas de la estrategia positiva crea del modelo de gestión Positiva suma entre otros en PLAN BASICO Prevención y Protección Colectiva e Individual PLAN AVANZADO Programa Gestión para la Prevención de la Enfermedad Laboral PLAN ESPECIALIZADO Programas de Vigilancia Epidemiológica para el Acompañamiento de las empresas afiliadas a POSITIVA COMPAÑÍA DE SEGUROS en la Zona Bogotá; Sucursal Coordinadora Bogotá en la modalidad de atención Planes GRAN EMPRESA."</t>
  </si>
  <si>
    <t>C77252024</t>
  </si>
  <si>
    <t>COMPAÑÍA RSO SA – 8040055713</t>
  </si>
  <si>
    <t>C77262024</t>
  </si>
  <si>
    <t>C77272024</t>
  </si>
  <si>
    <t>PRAXO LTDA – 8301092290</t>
  </si>
  <si>
    <t>C77282024</t>
  </si>
  <si>
    <t>INGENIERIA Y RIESGOS SAS - CORPORACION SIGMA SAS – 9005484562</t>
  </si>
  <si>
    <t>C77292024</t>
  </si>
  <si>
    <t>SERVICIOS PROFESIONALES CRONOS SAS – 9008429501</t>
  </si>
  <si>
    <t>C77302024</t>
  </si>
  <si>
    <t>PREVENIR SALUD OCUPACIONAL EU – 8301459688</t>
  </si>
  <si>
    <t>C77312024</t>
  </si>
  <si>
    <t>COLOMBIANA DE TAREAS DE ALTO RIESGO COLTAR SAS – 9006820738</t>
  </si>
  <si>
    <t>C77322024</t>
  </si>
  <si>
    <t>HEATH JIRETH SEGURIDAD SOCIAL SAS – 8300847324</t>
  </si>
  <si>
    <t>C77332024</t>
  </si>
  <si>
    <t>EDUCASALUD SAS – 8300891500</t>
  </si>
  <si>
    <t>C77342024</t>
  </si>
  <si>
    <t>C77352024</t>
  </si>
  <si>
    <t>EXPERTOS EN SST SAS – 9016589275</t>
  </si>
  <si>
    <t>C77362024</t>
  </si>
  <si>
    <t>BUREAU VERITAS COLOMBIA LTDA – 8001841959</t>
  </si>
  <si>
    <t>C77372024</t>
  </si>
  <si>
    <t>CRP CENTRO PARA LA PREVENCION DE RIESGOS PROFESIONALES LTDA – 8300558866</t>
  </si>
  <si>
    <t>C77382024</t>
  </si>
  <si>
    <t>SOLUCIONES INTEGRALES EN TOPOGRAFIA CALIDAD AMBIENTE SEGURIDAD Y SALUD SAS – 9010499122</t>
  </si>
  <si>
    <t>C77392024</t>
  </si>
  <si>
    <t>C77402024</t>
  </si>
  <si>
    <t>C77412024</t>
  </si>
  <si>
    <t>ALFEREZ SECURITY LTDA – 9011583201</t>
  </si>
  <si>
    <t>C77422024</t>
  </si>
  <si>
    <t>SISTEM SALUD OCUPACIONAL SAS – 9008322904</t>
  </si>
  <si>
    <t>"Prestación de Servicios Integrales en promoción y prevención a través de asesoría y asistencia técnica pro medio de un programa diseñado teniendo en cuenta las necesidades puntuales de la Entidad, trazándose así un objetivo general ""Intervenir integralmente los factores de riesgo de la empresa para garantizar el bienestar de los colaboradores, disminución de los niveles de estrés, ausentismo laboral, accidentalidad y enfermedad laboral durante el año 2024"" de acuerdo con las estrategias, metodologías particulares y actividades precisas, como son: Oasis mental, Talleres y Coaching Individual en aplicabilidad con el alccance dentro de los riesgos laborales de conformidad con el marco legal colombiano vigente, en el Grupo Empresarial Rama Judicial a nivel nacional."</t>
  </si>
  <si>
    <t>C77432024</t>
  </si>
  <si>
    <t>PRECEM SAS – 8300319283</t>
  </si>
  <si>
    <t>C77442024</t>
  </si>
  <si>
    <t>C77452024</t>
  </si>
  <si>
    <t>C77462024</t>
  </si>
  <si>
    <t>GALLAGHER CONSULTING LTDA – 9010249781</t>
  </si>
  <si>
    <t>C77472024</t>
  </si>
  <si>
    <t>GESS CONSULTING SAS – 9005404281</t>
  </si>
  <si>
    <t>C77482024</t>
  </si>
  <si>
    <t>INHALA IPS – 9013862112</t>
  </si>
  <si>
    <t>C77492024</t>
  </si>
  <si>
    <t>MOVIMED CONSULTING SAS – 9006117953</t>
  </si>
  <si>
    <t>C77502024</t>
  </si>
  <si>
    <t>SERVICIOS DE ASESORÍA ESPECIALIZADOS SAS – 9006351141</t>
  </si>
  <si>
    <t>C77512024</t>
  </si>
  <si>
    <t>SERVICIOS ESPECIALIZADOS EN SALUD Y SEGURIDAD ESST SAS – 9014507686</t>
  </si>
  <si>
    <t>C77522024</t>
  </si>
  <si>
    <t>SOCIEDAD COLOMBIANA DE MEDICINA DEL TRABAJO – 8600798869</t>
  </si>
  <si>
    <t>C77532024</t>
  </si>
  <si>
    <t>VARICHEM DE COLOMBIA G ENVIRONMENTAL PROTECCION SERVICE SAS – 8300201090</t>
  </si>
  <si>
    <t>C77542024</t>
  </si>
  <si>
    <t>FUNDACIÓN HOLDING CONSULTANTS DE COLOMBIA – 9001436126</t>
  </si>
  <si>
    <t>C77552024</t>
  </si>
  <si>
    <t>SERVICIOS INTEGRALES EN SEGURIDAD Y SALUD SAS – 9005031650</t>
  </si>
  <si>
    <t>C77562024</t>
  </si>
  <si>
    <t>RIZOMA Y CONSULTORIA Y DESARROLLO SAS – 9011718322</t>
  </si>
  <si>
    <t>01/06/2024</t>
  </si>
  <si>
    <t>"EL CONTRATISTA, se compromete a la prestación de servicios de Promoción y Prevención para implementar, mejorar y/o mantener actividades de asesoría técnica del Sistema de Gestión de Seguridad y Salud en Trabajo, con base en los Programas de la Estrategia POSITIVA CREA del Modelo de Gestión POSITIVA SUMA en PLAN AVANZADO - Programa Gestión para la Prevención de la Enfermedad Laboral PLAN ESPECIALIZADO - Programas de Vigilancia Epidemiológica y para el acompañamiento de las empresas afiliadas a POSITIVA COMPAÑÍA DE SEGUROS en la Zona Bogotá; Sucursal Coordinadora Bogotá en la modalidad de atención Planes Gran Empresa"</t>
  </si>
  <si>
    <t>C77572024</t>
  </si>
  <si>
    <t>WORKER'S LTDA – 8300426096</t>
  </si>
  <si>
    <t>C77582024</t>
  </si>
  <si>
    <t>GESTIONES LABORALES SST SAS – 9012042570</t>
  </si>
  <si>
    <t>C77592024</t>
  </si>
  <si>
    <t>C77602024</t>
  </si>
  <si>
    <t>IPS SALUD OCUPACIONAL HORIZONTE LTDA – 9004860096</t>
  </si>
  <si>
    <t>C77612024</t>
  </si>
  <si>
    <t>C77622024</t>
  </si>
  <si>
    <t>OCUPASALUD BOGOTÁ SAS – 9015281462</t>
  </si>
  <si>
    <t>C77632024</t>
  </si>
  <si>
    <t>02/01/2024</t>
  </si>
  <si>
    <t>C77642024</t>
  </si>
  <si>
    <t>C77652024</t>
  </si>
  <si>
    <t>C77662024</t>
  </si>
  <si>
    <t>OCUPACION SALUD SAS – 9001114369</t>
  </si>
  <si>
    <t>C77672024</t>
  </si>
  <si>
    <t>SUAN Y ASOCIADOS SAS – 9003391357</t>
  </si>
  <si>
    <t>C79332024</t>
  </si>
  <si>
    <t>EFISALUD RIESGOS PROFERIONALES SAS brinda asesoría y asistencia técnica en el diseño, implementación y administración del sistema de gestión de seguridad y salud en el trabajo. También Asesorías y capacitaciones en prevención de accidentes e incidentes o y enfermedad laboral de acuerdo a la normatividad vigente, con su respectivos seguimientos a los programas, en cada una de las empresas clientes.También cuenta con los siguientes programas:•Programa de salud Auditiva.•Programa de salud Visual.•Programa de salud Vocal•Programa de Riesgo psicosocial•Programa Estilos de Vida y Entorno Saludable•Asesoría Diseño e Implementación PVE•Prevención Factores de Riesgos Cardiovascular•Prevención de ETS/SIDA•Prevención y Detección de Consumo de Sustancias Psicoactivas•Prevención y Asesoría para riesgo Químico•Prevención y control de Riesgo Biológico•Prevención de factores de Riesgo Biomecánico</t>
  </si>
  <si>
    <t>C79342024</t>
  </si>
  <si>
    <t>ORGANIZACION EN SALUD PARA UN TRABAJO SEGURO OSTS SAS – 9010019727</t>
  </si>
  <si>
    <t>Prestación de servicios de Promoción y Prevención para implementar, mejorar y/o mantener actividades de, asesoría, asistencia técnica y de formación en Seguridad y Salud en el Trabajo de la Estrategia CREA del Modelo de Gestion Positiva SUMA, de acuerdo a los Planes de Trabajo pactados con la empresas y cargados en el aplicativo GESTPOS, en apoyo a las principales actividades especializadas en materia de Seguridad y Salud en el trabajo, sistemasd e gestión de seguridd y slud en el trbajo, para empresas afiliadas a Positiva Compañía de Seguros para empresas en la Sucursal Santander de la Zona Santander teniendo en cuenta el incremento de empresas y numero de empleados.</t>
  </si>
  <si>
    <t>C79352024</t>
  </si>
  <si>
    <t>LA FLORIDA IPS SAS – 9010131637</t>
  </si>
  <si>
    <t>Teniendo en cuenta que el Aliado Estratégico LA FLORIDA IPS es una empresa especializada en actividades de medicina preventiva y del trabajo, entrenamientos a Brigadas de Emergencias, asesoría legal enfocada al cumplimiento de la normatividad en seguridad industrial y salud en el trabajo, Cuenta con equipo técnico calificado, certificado con experiencia, calidad, cumplimiento, oportunidad e idoneidad y servicio que nos permiten satisfacer a nuestros clientes en la prestación de servicios de consultoría, capacitación y entrenamiento en materia de seguridad y salud en el trabajo.</t>
  </si>
  <si>
    <t>C83142024</t>
  </si>
  <si>
    <t>MEDICOS LABORALES SAS – 9003446421</t>
  </si>
  <si>
    <t>SERVICIOS ESPECIALIZADOS NIVEL NACIONAL</t>
  </si>
  <si>
    <t>C84012024</t>
  </si>
  <si>
    <t>INSTITUTO DE EVALUACION TECNOLOGICA EN SALUD (IETS) – 9005740839</t>
  </si>
  <si>
    <t>PRESTACION DE SERVICIOS DE PROMOCION Y PREVENCION – GICR</t>
  </si>
  <si>
    <t>Caracterizar las diferentes las revisiones documentales de los soportes electrónicos de ejecución de las actividades de asesoría y asistencia técnica en promoción y prevención realizadas a las empresas afiliadas a Positiva ARL Compañía de Seguros.Realizar soporte y mantenimiento a los diferentes productos construidos en el marco del proyecto IETS-PositivaGenerar informes tipo PDF que integren las diferentes variables de los tableros de cobertura, accidentes de trabajo y enfermedad laboral para los clientes empresa</t>
  </si>
  <si>
    <t>C84022024</t>
  </si>
  <si>
    <t>UNIVERSIDAD JORGE TADEO LOZANO – 8600068486</t>
  </si>
  <si>
    <t>Estos prototipos tienen como objetivo principal prevenir y mitigar la accidentalidad, ofreciendo soluciones específicas que pueden detectar riesgos potenciales, promover una mayor conciencia situacional y, en última instancia, reducir la probabilidad de accidentes en esta actividad minera, garantizando así un entorno laboral más seguro y protegiendo la integridad de los trabajadores.</t>
  </si>
  <si>
    <t>C84032024</t>
  </si>
  <si>
    <t>ADA SA – 8001674944</t>
  </si>
  <si>
    <t>PRESTACION DE SERVICIOS DE PROMOCION Y PREVENCION – ALISSTA</t>
  </si>
  <si>
    <t>Dar continuidad en los servicios diferenciadores a las empresas en el ramo de riesgos laborales que facilite la administración de los Sistemas de Gestión en SST conforme a la normatividad colombiana, buscando generar fidelización, permanecía de las empresas afiliadas y referidos en los prospectos comerciales de la compañía en el ramo. Actualmente se tiene más de 43 mil empresas con más de 233 mil usuarios activos en Alissta Gestión. En Alissta SUM 1040 usuarios en 10 proveedores.</t>
  </si>
  <si>
    <t>C84042024</t>
  </si>
  <si>
    <t>UNIVERSIDAD CES – 8909840026</t>
  </si>
  <si>
    <t>PRESTACION DE SERVICIOS DE PROMOCION Y PREVENCION – EDUCA</t>
  </si>
  <si>
    <t>PARA POSITIVA COMPAÑÍA DE SEGUROS S.A. ASEGURAR Y PROTEGER A LAS PERSONAS CON RESPONSABILIDAD Y COMPROMISO A TRAVÉS DEL SOPORTE TÉCNICO INTEGRAL EN RIESGOS LABORALES, ES UN FACTOR FUNDAMENTAL QUE GARANTIZARÁ LA FIDELIZACIÓN, IMPACTO DE LA SINIESTRALIDAD Y MEJORAMIENTO DEL DESARROLLO EN SEGURIDAD Y SALUD EN EL TRABAJO DE LAS EMPRESAS Y TRABAJADORES AFILIADOS DE ACUERDO CON LA NORMATIVIDAD LEGAL VIGENTE, MEDIANTE ESTA CONTRATACIÓN LA VICEPRESIDENCIA DE PROMOCIÓN Y PREVENCIÓN A TRAVES DE LA LINEA DE ACCION DE POSITIVA EDUCA GARANTIZARA LA CONTINUIDAD, CALIDAD, SUFICIENCIA, EFICIENCIA FINANCIERA Y ADMINISTRATIVA DE LOS SERVICIOS DE EDUCACIÓN APLICADA EN SEGURIDAD Y SALUD EN EL TRABAJO</t>
  </si>
  <si>
    <t>C84052024</t>
  </si>
  <si>
    <t>CUALTIS LATAMCO SAS – 9009548652</t>
  </si>
  <si>
    <t>C84062024</t>
  </si>
  <si>
    <t>CRUZ ROJA COLOMBIANA – 8600703011</t>
  </si>
  <si>
    <t>C84072024</t>
  </si>
  <si>
    <t>ADN EDUCATIVA SAS – 9005946328</t>
  </si>
  <si>
    <t>C84082024</t>
  </si>
  <si>
    <t>UNIVERSIDAD IBEROAMERICANA – 8605038377</t>
  </si>
  <si>
    <t>C84092024</t>
  </si>
  <si>
    <t>C84102024</t>
  </si>
  <si>
    <t>C84112024</t>
  </si>
  <si>
    <t>UNIVERSIDAD DEL MAGDALENA – 8917801118</t>
  </si>
  <si>
    <t>C84122024</t>
  </si>
  <si>
    <t>UBITS LEARNING SOLUTIONS SAS – 9008509574</t>
  </si>
  <si>
    <t>C84132024</t>
  </si>
  <si>
    <t>ASOCIACION NACIONAL DE PROFESIONALES DE HSE ASONAP – 9005026245</t>
  </si>
  <si>
    <t>C84142024</t>
  </si>
  <si>
    <t>CONSEJO COLOMBIANO DE SEGURIDAD – 8600073780</t>
  </si>
  <si>
    <t>C84152024</t>
  </si>
  <si>
    <t>CORPORACION DE SALUD OCUPACIONAL Y AMBIENTAL – 8110260961</t>
  </si>
  <si>
    <t>C84162024</t>
  </si>
  <si>
    <t>EASY TECH GLOBAL COLOMBIA SAS – 9012364320</t>
  </si>
  <si>
    <t>C84172024</t>
  </si>
  <si>
    <t>ORGANIZACIÓN IBEROAMERICANA DE SEGURIDAD SOCIAL – 8300021370</t>
  </si>
  <si>
    <t>C84182024</t>
  </si>
  <si>
    <t>C84192024</t>
  </si>
  <si>
    <t>SOUNDFLIX SAS – 9010754178</t>
  </si>
  <si>
    <t>C84202024</t>
  </si>
  <si>
    <t>UNIVERSIDAD AUTONOMA DE BUCARAMANGA – 8902004999</t>
  </si>
  <si>
    <t>C84212024</t>
  </si>
  <si>
    <t>C84222024</t>
  </si>
  <si>
    <t>C84232024</t>
  </si>
  <si>
    <t>INSTITUTO COLOMBIANO DE NORMAS TECNICAS Y CERTIFICACION - ICONTEC – 8600123361</t>
  </si>
  <si>
    <t>C84242024</t>
  </si>
  <si>
    <t>PRESTACION DE SERVICIOS DE PROMOCION Y PREVENCION – LHTI</t>
  </si>
  <si>
    <t>Gestión Integral de la Higiene Ocupacional, (Este programa incluye asesoría y asistencia técnica para continuar con el diagnóstico de riesgo higiénico, diseño y estudios de ingeniería priorizados con los Grupos de Exposición Similar “GES”), para empresas afiliadas a Positiva Compañía de Seguros.</t>
  </si>
  <si>
    <t>C84252024</t>
  </si>
  <si>
    <t>HIGH TEC ENVIROMENTAL LTDA – 9000133432</t>
  </si>
  <si>
    <t>Garantizar la compra de equipos e insumos de analítica como filtros, tubos de carbón activado, repuestos, cilindros de gas, entre otros, así como el mantenimiento y calibración de los equipos.</t>
  </si>
  <si>
    <t>C84262024</t>
  </si>
  <si>
    <t>OCA GLOBAL COLOMBIA SAS – 9012883980</t>
  </si>
  <si>
    <t>C84272024</t>
  </si>
  <si>
    <t>SU GESTION CONSULTORES SAS – 9003884540</t>
  </si>
  <si>
    <t>C84282024</t>
  </si>
  <si>
    <t>FUNDACION PARA LA PROTECCION DEL AMBIENTE Y LA SALUD FAS – 8000195917</t>
  </si>
  <si>
    <t>C86012024</t>
  </si>
  <si>
    <t>GLOBAL RESEARCH INDUSTRIES - GRI – 9006279666</t>
  </si>
  <si>
    <t>PRESTACION DE SERVICIOS DE PROMOCION Y PREVENCION – UNIDAD_DE_NEGOCIO_VICE_PYP</t>
  </si>
  <si>
    <t>La contratación de Global Research Industries se justifica en función de su experiencia, capacidad técnica y su potencial para mejorar la gestión de los contratos con el Ministerio de Trabajo, lo que beneficiará tanto a Positiva Compañía de Seguros como al Ministerio y contribuirá a alcanzar los objetivos de ambas partes de manera más efectiva y eficiente.</t>
  </si>
  <si>
    <t>C86022024</t>
  </si>
  <si>
    <t>Servicios Unidad de negocio - Proyecto Ecopetrol</t>
  </si>
  <si>
    <t>C86032024</t>
  </si>
  <si>
    <t>RUTH JENNYS MARTIN – 51978463</t>
  </si>
  <si>
    <t>C86042024</t>
  </si>
  <si>
    <t>MAXITEMPO SAS  – 9008565325</t>
  </si>
  <si>
    <t>C86052024</t>
  </si>
  <si>
    <t>Servicios Unidad de negocio - CNE</t>
  </si>
  <si>
    <t>C56242024</t>
  </si>
  <si>
    <t>Prestación de servicios de mantenimiento para la solución de telefonía IP  y Soporte técnico en sitio y remoto para plataforma de monitoreo y gestión</t>
  </si>
  <si>
    <t>Se requiere el mantenimiento para la solución de telefonía IP  y Soporte técnico en sitio y remoto para plataforma de monitoreo y gestión</t>
  </si>
  <si>
    <t>C85512024</t>
  </si>
  <si>
    <t>POR DEFINIR – TIQUETES</t>
  </si>
  <si>
    <t>PRESTACION DE SERVICIOS DE PROMOCION Y PREVENCION – VIATICOS_TIQUETES</t>
  </si>
  <si>
    <t>Teniendo en cuenta que Positiva Compañía de Seguros S.A., requiere el suministro de tiquetes aéreos para el desplazamiento de los servidores públicos y contratistas directos de Positiva.</t>
  </si>
  <si>
    <t>C56252024</t>
  </si>
  <si>
    <t>PRESTACIÓN DEL SERVICIO DE ADMINISTRACIÓN DE LA COPROPIEDAD DEL EDIFICIO TORRE POSITIVA – PROPIEDAD HORIZONTAL DE CASA MATRIZ DE POSITIVA COMPAÑÍA DE SEGUROS S.A. PARA GARANTIZAR EL MANEJO, CUIDADO Y MANTENIMIENTO DE LOS BIENES DE LA COMPAÑÍA.</t>
  </si>
  <si>
    <t>30/05/2024</t>
  </si>
  <si>
    <t>C56262024</t>
  </si>
  <si>
    <t>Prestación de servicios profesionales especializados para el soporte, acompañamiento y socialización en la implementación de las Normas Internacionales de Información Financiera y sus interpretaciones sobre todas las áreas de impacto en POSITIVA.</t>
  </si>
  <si>
    <t>Se requiere el acompañamiento en la implementación de las Normas Internacionales de Información Financiera</t>
  </si>
  <si>
    <t>C24012024</t>
  </si>
  <si>
    <t>Secretaría General y</t>
  </si>
  <si>
    <t>Servicios Notariales</t>
  </si>
  <si>
    <t>PRESTACIÓN DE SERVICIOS- Pagos correspondientes a gastos notariales</t>
  </si>
  <si>
    <t>Pagos correspondientes a gastos notariales</t>
  </si>
  <si>
    <t>1. Definir una estrategia de desarrollo sostenible</t>
  </si>
  <si>
    <t>C24022024</t>
  </si>
  <si>
    <t>LOGISTICA JUNTA DIRECTIVA</t>
  </si>
  <si>
    <t>PRESTACIÓN DE SERVICIOS- LOGISTICA JUNTA DIRECTIVA</t>
  </si>
  <si>
    <t>Logistica junta directiva</t>
  </si>
  <si>
    <t>C24032024</t>
  </si>
  <si>
    <t>Honorarios Junta Directiva</t>
  </si>
  <si>
    <t>Pago Comités y Juntas Directivas</t>
  </si>
  <si>
    <t>OTRO- HONORARIOS JUNTA DIRECTIVA</t>
  </si>
  <si>
    <t>PAGO HONORARIOS JD CA CI&amp;RI</t>
  </si>
  <si>
    <t>C24042024</t>
  </si>
  <si>
    <t>Contribuciones y Afiliaciones</t>
  </si>
  <si>
    <t>BUSINESS TECHNOLOGIES</t>
  </si>
  <si>
    <t>OTRO- MANTENERSE ACTUALIZADO EN LOS TEMAS JURÍDICOS QUE SON DE GRAN IMPORTANCIA PARA LA COMPAÑÍA</t>
  </si>
  <si>
    <t>MANTENERSE ACTUALIZADO EN LOS TEMAS JURÍDICOS QUE SON DE GRAN IMPORTANCIA PARA LA COMPAÑÍA</t>
  </si>
  <si>
    <t>C24052024</t>
  </si>
  <si>
    <t>LEGIS</t>
  </si>
  <si>
    <t>C24062024</t>
  </si>
  <si>
    <t>OISS</t>
  </si>
  <si>
    <t>OTRO- Pago cuota anual 2024</t>
  </si>
  <si>
    <t>Cuota anual como miembro 2024</t>
  </si>
  <si>
    <t>C24072024</t>
  </si>
  <si>
    <t>CERTICAMARA</t>
  </si>
  <si>
    <t>OTRO- Se requiere de la evaluación, seguimiento y control de las cuentas por cobrar con el fin de lograr que los pagos se realicen de manera oportuna y efectiva.</t>
  </si>
  <si>
    <t>Afiliacion y firma digital</t>
  </si>
  <si>
    <t>C24082024</t>
  </si>
  <si>
    <t>SUPERSALUD 2023</t>
  </si>
  <si>
    <t>OTRO- TASA DE VIGILANCIA ANUAL 2024</t>
  </si>
  <si>
    <t>TASA DE VIGILANCIA ANUAL 2024</t>
  </si>
  <si>
    <t>C24092024</t>
  </si>
  <si>
    <t>POLIZAS DE SALUD 2023</t>
  </si>
  <si>
    <t>OTRO- POLIZAS DE SALUD 2024 SNS</t>
  </si>
  <si>
    <t>POLIZAS DE SALUD 2024 SNS</t>
  </si>
  <si>
    <t>C24102024</t>
  </si>
  <si>
    <t>SFC I SEMESTRE 2023</t>
  </si>
  <si>
    <t>OTRO- CONTRIBUCION ANUAL</t>
  </si>
  <si>
    <t>CONTRIBUCION I SEMESTRE 2024</t>
  </si>
  <si>
    <t>C24112024</t>
  </si>
  <si>
    <t>SFC II SEMESTRE 2023</t>
  </si>
  <si>
    <t>CONTRIBUCION II SEMESTRE 2024</t>
  </si>
  <si>
    <t>C24122024</t>
  </si>
  <si>
    <t>RENOVACION MATRICULA MERCANTIL</t>
  </si>
  <si>
    <t>OTRO- CONTRIBUCION PAGO RENOVACION MATRICULA MERCANTIL CASA MATRIZ</t>
  </si>
  <si>
    <t>RENOVACION MATRICULA MERCANTIL CASA MATRIZ 2024</t>
  </si>
  <si>
    <t>C24132024</t>
  </si>
  <si>
    <t>FASECOLDA</t>
  </si>
  <si>
    <t>OTRO- APORTES PPTO BÁSICO - CAMARA DE SEG SOCIAL - RIESGOS LABORALES - SOSTENIBILIAD - VIDA Y PERSONAS - CONVENCIÓN - EDUCACIÓN FINANCIERA - INCLUSIÓN FINANCIERA - ENCUENTRO CULTURAL</t>
  </si>
  <si>
    <t>APORTES PPTO BÁSICO - CAMARA DE SEG SOCIAL - RIESGOS LABORALES - SOSTENIBILIAD - VIDA Y PERSONAS - CONVENCIÓN - EDUCACIÓN FINANCIERA - INCLUSIÓN FINANCIERA - ENCUENTRO CULTURAL</t>
  </si>
  <si>
    <t>C24142024</t>
  </si>
  <si>
    <t>TARIFA CONTROL FISCAL CGR 2023</t>
  </si>
  <si>
    <t>OTRO- CONTROL FISCAL 2024</t>
  </si>
  <si>
    <t>CONTROL FISCAL 2024</t>
  </si>
  <si>
    <t>C24152024</t>
  </si>
  <si>
    <t>RENOVACION MARCAS</t>
  </si>
  <si>
    <t>OTRO- RENOVACION MARCAS POSITIVA</t>
  </si>
  <si>
    <t>RENOVACION MARCAS POSITIVA</t>
  </si>
  <si>
    <t>C24162024</t>
  </si>
  <si>
    <t>LEY 14 DE 1991</t>
  </si>
  <si>
    <t>OTRO-PUBLICIDAD Y PROPAGANDA</t>
  </si>
  <si>
    <t>CUMPLIMIENTO LEY 14 DE 1991</t>
  </si>
  <si>
    <t>C24172024</t>
  </si>
  <si>
    <t>CISS</t>
  </si>
  <si>
    <t>C24182024</t>
  </si>
  <si>
    <t>PROFESIONAL DE APOYO</t>
  </si>
  <si>
    <t>LA CONTRATISTA prestará a POSITIVA COMPAÑÍA DE SEGUROS S.A, sus servicios de apoyo</t>
  </si>
  <si>
    <t>Contratar a una persona natural que preste sus servicios de apoyo a la Secretaría General y Jurídica</t>
  </si>
  <si>
    <t>C24192024</t>
  </si>
  <si>
    <t>EL CONTRATISTA prestará a POSITIVA COMPAÑÍA DE SEGUROS S.A, sus servicios de apoyo</t>
  </si>
  <si>
    <t>C35012024</t>
  </si>
  <si>
    <t>Gcia. Experiencia de</t>
  </si>
  <si>
    <t>Capacitaciones Área Comercial - Clientes Externos</t>
  </si>
  <si>
    <t>Prestación de Servicios / Desarrollar el Programa de Educación Financiera  dirigido a los trabajadores de las empresas afiliadas a Riesgos Laborales, Tomadores de Pólizas de Vida y de otros  ramos y/o Clientes potenciales, proveedores, intermediarios y Usuarios en general a través de webinars, talleres y/o conferencias presenciales y/o virtuales, generación de piezas y contenidos para el programa, utilizando el contenido y la metodología definida por POSITIVA.</t>
  </si>
  <si>
    <t>86101804</t>
  </si>
  <si>
    <t>Contribuir con la estrategia del Gobierno Nacional de Inclusión Financiera a través del desarrollo del Programa de Educación Financiera con el propósito de brindar capacitaciones que les permita a los clientes vigentes, tomadores de pólizas de vida y clientes potenciales actuar acertadamente ante situaciones de riesgo y tomar decisiones responsables. Igualmente el Programa de Educación Finaniera se convierte en una herramienta que contribuye con el relacionamiento de los clientes al tiempo que propicia su profundización.</t>
  </si>
  <si>
    <t>2. Fidelizar a clientes a través del servicio</t>
  </si>
  <si>
    <t>C35022024</t>
  </si>
  <si>
    <t>Convenios Comerciales</t>
  </si>
  <si>
    <t>Prestar los servicios profesionales con plena autonomía técnica y administrativa para medir la satisfacción y experiencia con el servicio brindado por Positiva  a los clientes e intermediarios  durante el 2023, además realizar la medición de percepción  de marca de clientes e intermediaros de la Compañía, conforme a la Ley 1328 de 2009 de protección al consumidor financiero y al Manual de Sistema de Atención al Consumidor (SAC)</t>
  </si>
  <si>
    <t>81131504</t>
  </si>
  <si>
    <t>1/08/2024</t>
  </si>
  <si>
    <t>"Medir la satisfacción y la experiencia de los clientes de Riesgos Laborales, Seguros de Vida e Intermediarios con los servicios prestados por Positiva. El informe de la Medición, contará con los resultados de los  indicadores de satisfacción y experiencia; igualmente se identificarán las brechas en la prestación del servicio, en los diferentes procesos de interacción del cliente; los resultados permitirán analizar e implementar acciones de mejora que propendan por mejorar el servicio e incrementar la satifacción con los productos y servicios, para el mantenimiento y profundización de los clientes."</t>
  </si>
  <si>
    <t>C35032024</t>
  </si>
  <si>
    <t>Prestación de Servicios / Atención Telefónica Numeral 533 Operadores Móviles Tigo, Movistar, Claro</t>
  </si>
  <si>
    <t>Línea de atención telefónica Numeral 533 - Operadores Móviles: Tigo, Movictar y Claro</t>
  </si>
  <si>
    <t>C35042024</t>
  </si>
  <si>
    <t>Prestación de Servicios / Contar con el Defensor del Consumidor Financiero</t>
  </si>
  <si>
    <t>80111616</t>
  </si>
  <si>
    <t>En cumplimiento al marco normativo del SAC, se requiere contar con el Defensor de Consumidor, quien gestionará las quejas interpuestas por los clientes con respecto al presunto incumplimiento por parte de Positiva en la prestación del servicio.</t>
  </si>
  <si>
    <t>C35052024</t>
  </si>
  <si>
    <t>Prestación de servicios profesionales para el apoyo jurídico a la Gerencia y solicitudes y respuestas en el campo normativo para el fortalecimiento del servicio de la Compañía y el relacionamiento con entidades públicas que soliciten información de interés a Positiva Compañía de Seguros, en coordinación con las diferentes dependencias de la Compañía. dependencias de la Compañía.</t>
  </si>
  <si>
    <t>Contratar con un profesional experto en Experiencia del cliente que apoye el fortalecimiento del servicio del cliente en todo el ciclo de servicio del usuario.</t>
  </si>
  <si>
    <t>C35072024</t>
  </si>
  <si>
    <t>Otros Gastos Comerciales</t>
  </si>
  <si>
    <t>Prestación de servicios para la realización de estudios de mercado de Positiva Compañía de Seguros con respecto a la competencia cualitativos y cuantitativos.</t>
  </si>
  <si>
    <t>80141500</t>
  </si>
  <si>
    <t>La solicitud de contratación surge de la necesidad de obtener un profundo entendimiento del conocimiento de marca de Positiva Compañía de Seguros y su competencia.</t>
  </si>
  <si>
    <t>3. Aumentar ventas en segmentos objetivos</t>
  </si>
  <si>
    <t>C35082024</t>
  </si>
  <si>
    <t>Gcia. Mercadeo y Com</t>
  </si>
  <si>
    <t>Publicidad y Propaganda</t>
  </si>
  <si>
    <t>82101800, 82111904, 80141611, 80141616, 80141700,</t>
  </si>
  <si>
    <t>"Adquisicion de material promocional, publicitario, POP con el fin de realizar reconocimiento social y visual de marca; merchandising y material de relacionamiento para clientes internos - externos de la organización, grupos de valor y de interés de la Compañía"</t>
  </si>
  <si>
    <t>C35092024</t>
  </si>
  <si>
    <t>Prestación de servicios para el monitoreo y análisis de medios de comunicación y comportamiento del clientes y consumidores en medios tradicionales (Prensa, revistas, radio, televisión, Online), redes sociales (Facebook. Twitter e Instagram).</t>
  </si>
  <si>
    <t>86131504</t>
  </si>
  <si>
    <t>Conocer las tendencias del mercado asegurador y el posicionamiento del cliente frente a la marca Positiva Compañía de Seguros, la competencia y el entorno, requiere de una herramienta que haga seguimiento a las estrategias publicitarias y de comunicación que contribuyen en la toma de decisiones que permitan optimizar la estrategia de experiencia que queremos para nuestros clientes y afiliados. El monitoreo de medios es una solución que cumple con este propósito.</t>
  </si>
  <si>
    <t>C35102024</t>
  </si>
  <si>
    <t>Prestación de servicios de apoyo  a la gestión para el desarrollo de actividades de mercadeo, organización y realización de eventos en los que participe la Compañía a nivel nacional, de acuerdo con las necesidades de cada una de las actividades que requiera la Vicepresidencia de Negocios o el Supervisor del Contrato</t>
  </si>
  <si>
    <t>56130000-95141706-80141900-80141607</t>
  </si>
  <si>
    <t>20/03/2024</t>
  </si>
  <si>
    <t>Esta contratación ofrece a Positiva la oportunidad de contar con un aliado con la idoneidad y experiencia necesaria para la planificación y ejecución de actividades BTL, manejando de manera eficiente todos los detalles logísticos para desarrollar correctamente talleres, congresos, seminarios, foros, actividades de capacitación, entre otros, además, estar actualizado con las tenencias del mercado, aportando ideas innovadoras y originales que nos ayudaran a destacarnos en el mercado</t>
  </si>
  <si>
    <t>C35112024</t>
  </si>
  <si>
    <t>Gcia. Seguros de Vid</t>
  </si>
  <si>
    <t>Compra de Pliegos</t>
  </si>
  <si>
    <t>Generación negocios nuevos</t>
  </si>
  <si>
    <t>C35122024</t>
  </si>
  <si>
    <t>Pago seriedad oferta, pólizas cumplimiento, estampillas a nivel nacional</t>
  </si>
  <si>
    <t>C35132024</t>
  </si>
  <si>
    <t>Incentivar la gestión comercial y el mantenimiento de clientes para el cumplimiento de metas</t>
  </si>
  <si>
    <t>Actividades comerciales</t>
  </si>
  <si>
    <t>C35142024</t>
  </si>
  <si>
    <t>Gcia. Canales</t>
  </si>
  <si>
    <t>Capacitación y entrenamiento de la estructura comercial</t>
  </si>
  <si>
    <t>86132001</t>
  </si>
  <si>
    <t>Capacitar a la estructura comercial y la fuerza de ventas en temas relacionados con producto y ventas, mediante plataformas virtuales.</t>
  </si>
  <si>
    <t>C35152024</t>
  </si>
  <si>
    <t>Suministro de un programa de incentivos para satisfacer las necesidades de la gestión comercial y actividades de relacionamiento con la fuerza comercial referentes a la entrega de incentivos a la gestión comercial</t>
  </si>
  <si>
    <t>80141625</t>
  </si>
  <si>
    <t>Incentivar el aumento de las ventas, reconocer los logros comerciales y fortalecer el relacionamiento con la estructura comercial.</t>
  </si>
  <si>
    <t>C35162024</t>
  </si>
  <si>
    <t>Prestación de Servicios, Capacitaciones virtuales y/o presenciales para la estructura Comercial e Intermediarios</t>
  </si>
  <si>
    <t>Capacitar a la estructura comercial e intermedarios en temas relacionados con productos, ventas, SARO Y SARLAFT y temas tranversales al modelo comercial.</t>
  </si>
  <si>
    <t>C35172024</t>
  </si>
  <si>
    <t>Gastos de Viaje - Área Comercial</t>
  </si>
  <si>
    <t>Prestación de Servicios - Viajes comerciales - Tiquetes</t>
  </si>
  <si>
    <t>Visita a Sucursales, clientes y prospectos con el fin de alcanzar las metas comerciales</t>
  </si>
  <si>
    <t>C35182024</t>
  </si>
  <si>
    <t>Prestación de servicios Outsorcing para la gestión comercial, soporte de la misma y una mejor experiencia al cliente.</t>
  </si>
  <si>
    <t>80141600</t>
  </si>
  <si>
    <t>18/01/2024</t>
  </si>
  <si>
    <t>15/01/2026</t>
  </si>
  <si>
    <t>Actualmente Positiva Compañía de Seguros, se encuentra en abierta competencia con las demás Compañías de Seguros establecidas legalmente en Colombia. Para esto se debe contar con estructuras comerciales y de apoyo para la consecución, atención y retención de clientes a traves de una empresa de outsourcing.</t>
  </si>
  <si>
    <t>C35192024</t>
  </si>
  <si>
    <t>Contratar un seguro de vida grupo para los intermediarios elite</t>
  </si>
  <si>
    <t>84131601</t>
  </si>
  <si>
    <t>Fortalecer el relacionmiento y fidelización con los intermediarios.</t>
  </si>
  <si>
    <t>C35202024</t>
  </si>
  <si>
    <t>Adquisición de estudio de la calidad del servicio de las ARL</t>
  </si>
  <si>
    <t>Análisis de la competencia frente al servicio</t>
  </si>
  <si>
    <t>C35212024</t>
  </si>
  <si>
    <t>Prestación de Servicios de logística para la ejecución del Plan de Formación Internacional para nuestros aliados estratégicos, correspondiente al concurso de ventas realizado en el año 2023.</t>
  </si>
  <si>
    <t>80141607</t>
  </si>
  <si>
    <t>17/05/2024</t>
  </si>
  <si>
    <t>Contratar la logística requerida para realizar el plan de formación (Convención de Ventas Internacional).</t>
  </si>
  <si>
    <t>C35222024</t>
  </si>
  <si>
    <t>Prestación de servicios para llevar a cabo el Plan de Formación Nacional - Meta volante 2</t>
  </si>
  <si>
    <t>Realización Meta Volante 2</t>
  </si>
  <si>
    <t>C35232024</t>
  </si>
  <si>
    <t>Prestación de Servicios - Viajes comerciales - Viáticos</t>
  </si>
  <si>
    <t>Visita a Sucursales, clientes y prospectos con el fin de alcanzar las metas comerciales.</t>
  </si>
  <si>
    <t>C35242024</t>
  </si>
  <si>
    <t>Generar y Transmitir información del soporte electrónico de las cuentas de cobro de intermediarios y proveedores no obligados a expedir facturas.</t>
  </si>
  <si>
    <t>81112002</t>
  </si>
  <si>
    <t>Contratar un proveedor con el fin de que genere y transmita de forma electrónica la información de las cuentas de cobro de intermediarios y proveedores no obligados a expedir facturas</t>
  </si>
  <si>
    <t>12. Contar con una infraestructura tecnológica integrada con un sólido gobierno de datos que garantice integridad, acceso, disponibilidad y seguridad</t>
  </si>
  <si>
    <t>C35252024</t>
  </si>
  <si>
    <t>Prestar servicios de apoyo a la gestión de relacionamiento y mantenimiento comercial a través de un operador logístico que apoye las actividades relacionadas con el primer congreso “Riqueza con propósito”, lanzamiento de plan de formación 2024 y premiación del plan de formación 2023</t>
  </si>
  <si>
    <t>Contratar la elaboración, producción y realización del plan de formación Intermedio (Convención Nacional de Ventas - Meta Volante 1)</t>
  </si>
  <si>
    <t>C35262024</t>
  </si>
  <si>
    <t>C35272024</t>
  </si>
  <si>
    <t>Prestación de servicios para llevar a cabo el Plan de Formación Nacional - Meta volante 3</t>
  </si>
  <si>
    <t>Realización Meta Volante 3</t>
  </si>
  <si>
    <t>C35282024</t>
  </si>
  <si>
    <t>Garantizar el posicionamiento de la marca de Positiva Compañía de Seguros, siendo Sponsor oficial de la disciplina de Patinaje de velocidad para el año 2023 y 2024.</t>
  </si>
  <si>
    <t>11/12/2023</t>
  </si>
  <si>
    <t>Actividades que permitan mayor acercamientos con nuestros clientes.</t>
  </si>
  <si>
    <t>C15012024</t>
  </si>
  <si>
    <t>Ofic. Estratégia y D</t>
  </si>
  <si>
    <t>Gastos Administrativos</t>
  </si>
  <si>
    <t>Prestación de servicios para desarrollar  informe de sostenibilidad e informe de gestión.</t>
  </si>
  <si>
    <t>82101802</t>
  </si>
  <si>
    <t>El Informe de Gestión es un documento escrito obligatorio que debe elaborar la administración de la sociedad mercantil, relatando la forma como llevó su gestión durante el período o ejercicio.En el Informe, la administración de la sociedad mercantil hace las recomendaciones y proposiciones al máximo órgano social Asamblea General de Accionistas, quien tiene el poder máximo para determinar el rumbo de la sociedad. La Ley 222 de 1995 artículo 46, exige un informe Rendición de Cuentas al fin de ejercicio.</t>
  </si>
  <si>
    <t>C15022024</t>
  </si>
  <si>
    <t>Kreston RM S.A.</t>
  </si>
  <si>
    <t>Prestar los servicios de asesoría, acompañamiento y apoyo para el mantenimiento y mejora del sistema de control interno de acuerdo con los lineamientos del Modelo Estándar de Control Interno MECI 1000:2014 y la Circular Externa 008 del 16 de mayo de 2023 de la Superintendencia Financiera de Colombia y apoyar el tema de desagregación de los usuarios de las diferentes aplicaciones de la Compañía.</t>
  </si>
  <si>
    <t>80101505</t>
  </si>
  <si>
    <t>Se requiere cumplir la Circular Externa 008 del 16 de mayo de 2023 de la Superintendencia Financiera de Colombia SFC, instrucciones relativas al Sistema de Control Interno de las entidades vigiladas, que sustituye integralmente el Capítulo IV del Título I de la Parte I de la Circular Básica Jurídica correspondiente a las instrucciones en materia de Sistema de Control Interno de las entidades vigiladas y los requisitos del Modelo Estándar de Control Interno MECI 1000:2014 de acuerdo con la legislación vigente, se requiere de igualmanera el apoyo en desagregación de los usuarios de las diferentes aplicaciones de la Compañía.</t>
  </si>
  <si>
    <t>3.  Gestionar el impacto del entorno regulatorio</t>
  </si>
  <si>
    <t>C15032024</t>
  </si>
  <si>
    <t>Fenalco Solidario</t>
  </si>
  <si>
    <t>Prestación de servicios para renovar el Certificado Responsabilidad Social.</t>
  </si>
  <si>
    <t>77102001</t>
  </si>
  <si>
    <t>3/02/2024</t>
  </si>
  <si>
    <t>El propósito de contar con el certificado de responsabilidad, nos permite cumplir con los compromisos establecidos como una entidad del gobierno en la implementación de los Objetivos de Desarrollo Sostenible, derechos humanos y los principios de pacto global. Contribuye igualmente a mejorar la reputación organizacional y atraer clientes potenciales, como son las poblaciones jóvenes preocupadas por los temas de sostenibilidad medioambiental y social y que se ven incentivadas a adquirir productos de empresas comprometidas con la responsabilidad social, junto con el certificado nos ofrecen formación para los colaboradores y proveedores a través de expertos en los temas de sostenibilidad.</t>
  </si>
  <si>
    <t>2. Fortalecer el sistema de gestión ambiental</t>
  </si>
  <si>
    <t>C15042024</t>
  </si>
  <si>
    <t>Pacto Global</t>
  </si>
  <si>
    <t>Adhesión de Positiva al Pacto Global – Red Colombia en la Categoría AA por el pago de su cuota de adhesión y sostenimiento, para apoyar el desarrollo de capacidades y visibilizar la gestión de la Compañía en Materia de Sostenibilidad.</t>
  </si>
  <si>
    <t>4/02/2024</t>
  </si>
  <si>
    <t>La contratación se realiza con base en el Manual para la Gestión de Abastecimiento Versión 4: La modalidad de selección será la de Invitación Directa expresada en el Manual para la Gestión de Abastecimiento, en el capítulo 9-Modalidades de Selección, ítem 9.4. que reza:b. Cuando no exista pluralidad de oferentes. Se considera que no existe pluralidad de oferentes cuando existe solamente una persona que puede proveer el bien o el servicio por ser titular de los derechos de propiedad industrial o de los derechos de autor, o por ser proveedor exclusivo en el territorio nacional. Estas circunstancias deben constar en el estudio previo que soporta la contratación, y deben ser acreditadas por el proveedor mediante documento idóneo que así lo certifique. La Red Local del Pacto Global en Colombia se constituyó en 2004 como un programa de cooperación internacional entre el Programa de Naciones Unidas para el Desarrollo (PNUD) y el gobierno canadiense. Posteriormente, en 2009, la Red se consolidó jurídicamente como Corporación Red Local del Pacto Global Colombia, regida bajo sus propios estatutos y órganos de gobierno, con el fin de orientar y trabajar de forma estratégica en el fortalecimiento de la iniciativa en el país. Su Objetivo es impulsar el cumplimiento de los Diez Principios universales relacionados con Derechos Humanos, Estándares Laborales, Medio Ambiente, Lucha Contra la Corrupción y la implementación de los Objetivos de Desarrollo Sostenible, en las empresas del País.</t>
  </si>
  <si>
    <t>C15052024</t>
  </si>
  <si>
    <t>proceso</t>
  </si>
  <si>
    <t>ECOACCIONES</t>
  </si>
  <si>
    <t>Prestar los servicios para realizar el inventario y cuantificación de emisiones de gases efecto invernadero GEI  emitidos en el año 2023 para veintiún (21) sucursales de Positiva Compañía de Seguros S.A.: Casa Matriz, Bogotá Calle 26 pisos 5 y 6, Meta, Atlántico, Bolívar, Cesar, Córdoba, La Guajira, Antioquia, Risaralda, Quindío, Caldas, Valle del Cauca, Nariño, Huila, Cauca, Tolima, Santander, Casanare, Norte de Santander y Boyacá, cuyo informe se llevará a cabo de acuerdo con la norma ISO 14064 tomando como referencia para el cálculo las emisiones directas, indirectas y otras emisiones.</t>
  </si>
  <si>
    <t>"La Compañía necesita continuar fortaleciendo la cultura en responsabilidad social y su modelo de sostenibilidad, para ello necesita llevar a cabo la medición de la huella de carbono, esto es, la cuantificación de los Gases Efectos Invernadero GEI que produjo durante el año 2023. Con esta medición se daría cumplimiento a la Ley 2169 de 2021""Por medio de la cual se impulsa el desarrollo bajo en carbono del país mediante el establecimiento de metas y medidas mínimas en materia de carbono neutralidad y resiliencia climática y se dictan otras disposiciones"" como parte de la buena práctica que se viene desarrollando para la gestión de su reducción."</t>
  </si>
  <si>
    <t>C15062024</t>
  </si>
  <si>
    <t>Prestación de servicios para compensar la huella de carbono 2023.</t>
  </si>
  <si>
    <t>6/02/2024</t>
  </si>
  <si>
    <t>La medición de la huella de carbono nos permite establecer los mecanismos y estrategias para mitigarla y compensarla. En este sentido, con la medición podemos establecer el número de certificados de carbono que debemos adquirir para compensar la huella, representados en la siembra de árboles en zonas de reforestación del país. Además, apoyamos como Compañía el programa de siembra de un millón de árboles del Gobierno Nacional.</t>
  </si>
  <si>
    <t>C15072024</t>
  </si>
  <si>
    <t>Derecho innovación S.A.S</t>
  </si>
  <si>
    <t>Rediseño de 21 clausulados de los ramos vida mediante la aplicación de la metodología de Legal Design.</t>
  </si>
  <si>
    <t>80101506</t>
  </si>
  <si>
    <t>7/02/2024</t>
  </si>
  <si>
    <t>Se requiere rediseñar los clausulados de los ramos de vida faltantes con el fin de mejorar la experiencia legal de nuestros clientes a la hora de leerlos y entenderlos y así disminuir las fricciones.</t>
  </si>
  <si>
    <t>C15082024</t>
  </si>
  <si>
    <t>Icontec</t>
  </si>
  <si>
    <t>Prestación de servicios de auditoría por ente certificador Afiliación ICONTEC PLATAFORMA E-NORMAS Y AUDITORIA DE RENOVACION Y EDUCACION.</t>
  </si>
  <si>
    <t>80100000</t>
  </si>
  <si>
    <t>8/02/2024</t>
  </si>
  <si>
    <t>Se requiere mantener las certificaciónes a nuestro sistema integrado de gestión ISO 9001 Calidad, ISO 14001 ambiental e ISO 45001 Seguridad y Salud en el Trabajo con el fin de ser competitivos en el mercado y tener ventajas en los procesos licitatorios. Así mismo, tener procesos formativos de actualización de competencias con ICONTEC, la afilioación anual a ICONTEC y la renovación de la consulta de normas en linea E-Normas.</t>
  </si>
  <si>
    <t>C15092024</t>
  </si>
  <si>
    <t>Se paso a Talento Humano para Capacitación</t>
  </si>
  <si>
    <t>Prestación de servicios de acciones de educación y complementarios, dirigidos a empresas y sus trabajadores afiliados a Positiva, red de prestadores de servicios, intermediarios, y demás grupos de interés, así como a los colaboradores de la compañía, para brindar la formación en las diferentes modalidades (presencial, virtual y multimodal) en temas relacionados con el Sistema General de Seguridad Social, los asociados con productos vida y los incluidos en el Plan Institucional de Capacitación de la Compañía para el año 2023.</t>
  </si>
  <si>
    <t>80101604 </t>
  </si>
  <si>
    <t>9/02/2024</t>
  </si>
  <si>
    <t>Se requiere servicios de capacitación para partes interesadas como empresas afiliadas, trabajadores afiliados, intermediarios y propios trabajadores de Positiva en diferentes temas.</t>
  </si>
  <si>
    <t>C15102024</t>
  </si>
  <si>
    <t>Wimbu</t>
  </si>
  <si>
    <t>Prestación de servicios para soporte  y mantenimiento para modernizar la arquitectura de analítica y gobierno de datos de Positiva, habilitando en nube procesos de datos: extracción, transformación, carga, calidad, analítica, visualización y servicios analíticos, compatibles con la arquitectura actual diseñando un esquema de transición y con la construcción e implementación de cuatro casos uso.</t>
  </si>
  <si>
    <t> 80101601</t>
  </si>
  <si>
    <t>10/02/2024</t>
  </si>
  <si>
    <t>Es necesario habilitar en nube procesos de datos compatibles con la arquitectura actual y asi fortalecer la arquitectura analitica.</t>
  </si>
  <si>
    <t>C15112024</t>
  </si>
  <si>
    <t>Prestación de servicios para la habilitación, implementación, capacitación y soporte de la plataforma integrada de gestión y administración de relaciones con el cliente (CRM).</t>
  </si>
  <si>
    <t>43232303</t>
  </si>
  <si>
    <t>11/02/2024</t>
  </si>
  <si>
    <t>Contar con una herramienta eficaz de gestión de relaciones con el cliente que se integre con los sistemas internos de la compañia, para tener una visión 360 del cliente y permita anticiparnos a las necesidades de los mismos para el cierre efectivo de los negocios.</t>
  </si>
  <si>
    <t>C15142024</t>
  </si>
  <si>
    <t>Consejuridico</t>
  </si>
  <si>
    <t>Asesoría y acompañamiento especializado en la implementación, articulación y seguimiento del plan de propiedad intelectual y derechos de autor de la Compañía que incluye: asesoría general en asuntos de propiedad intelectual, asesoría para la protección de derechos de propiedad intelectual, actualización y ajuste de cláusulas en contratos y licencias de derechos de explotación, establecer estrategias para comunicar y capacitar en el plan y la política de propiedad intelectual de la compañía.</t>
  </si>
  <si>
    <t>80121604</t>
  </si>
  <si>
    <t>13/02/2024</t>
  </si>
  <si>
    <t>La propiedad intelectual es un instrumento muy importante, ya que en sentido amplio, reconoce un derecho particular a los autores y por tanto en Positiva se quiere preservar la creación de los inventores en cuanto a marca y demas patentes derivadas del trabajo creativo.</t>
  </si>
  <si>
    <t>C15152024</t>
  </si>
  <si>
    <t>Cymetria</t>
  </si>
  <si>
    <t>Desarrollo de software para la actualización y mejoramiento de la página web de positiva y su evolución a sede electrónica de la compañía.</t>
  </si>
  <si>
    <t>81111501</t>
  </si>
  <si>
    <t>14/02/2024</t>
  </si>
  <si>
    <t>La transformación digital es fundamental para lograr una sociedad preparada para abordar los modelos de desarrollo económico en el marco de la Cuarta Revolución Industrial. El uso estratégico de las TIC aumenta la productividad pública y privada, mejora la competitividad y a largo plazo posibilita el cierre de las brechas sociales. Y en ese objetivo los componentes tecnológicos, el capital humano, la innovación y el conocimiento, generarán mayor productividad, competencia y nuevas prácticas.</t>
  </si>
  <si>
    <t>C15162024</t>
  </si>
  <si>
    <t>Prestación de servicios para realizar la audiencia pública de rendición de cuentas de acuerdo con lo establecido en la ley.</t>
  </si>
  <si>
    <t>La rendición de cuentas es una expresión de control social que comprende acciones de petición de información y explicaciones, así como la evaluación de la gestión, la rendición de cuentas se soporta en la Constitución Política de Colombia, el artículo 48 de la ley 1757 de 2015, las Políticas de Desarrollo Administrativo, CONPES (3654/10), Gobierno Digital (Decreto 1008/18), Sistema de Servicio al Ciudadano, Ley 1712/14, Ley de Transparencia y del Derecho de Acceso a la Información Pública Nacional, entre otras disposiciones legales, brindando a la Compañía herramientas suficientes para lograr acercar, cada vez más, la ciudadanía a la gestión de Positiva y apoyarla en su ejercicio de control social.</t>
  </si>
  <si>
    <t>C15172024</t>
  </si>
  <si>
    <t>Prestación de servicios para auditoria interna SGC.</t>
  </si>
  <si>
    <t>84111603</t>
  </si>
  <si>
    <t>16/02/2024</t>
  </si>
  <si>
    <t>Se requiere el apoyo de una firma externa para realizar la auditoría anual a nuestro sistema integrado de gestión ISO 9001 Calidad, ISO 14001 ambiental e ISO 45001 Seguridad y Salud en el Trabajo con el fin de revisar el cumplimiento de los requisitos de las normas, la legislación y nuestros documentos internos, así como la adecuación del sistema y la identificación de oportunidades de mejora.</t>
  </si>
  <si>
    <t>C15182024</t>
  </si>
  <si>
    <t>Prestación de servicios para el apoyo administrativo en el seguimiento y actualización de la información de seguimiento para proyectos estratégicos de la compañía.</t>
  </si>
  <si>
    <t>80101604</t>
  </si>
  <si>
    <t>17/02/2024</t>
  </si>
  <si>
    <t>Se busca con esta contratación un apoyo a la oficina de estrategia y desarrollo en la realización seguimientos y cargue de información correspondiente al desempeño de los cronogramas de los y acompañamiento en la consolidación de la información relacionada con el portafolio de proyectos con el fin de llevar la actualización de la información de seguimiento para proyectos estratégicos de la compañía.</t>
  </si>
  <si>
    <t> </t>
  </si>
  <si>
    <t>C15192024</t>
  </si>
  <si>
    <t>Mantenimiento y Reparaciones</t>
  </si>
  <si>
    <t>Almera</t>
  </si>
  <si>
    <t>Prestación de servicios para soporte  y mantenimiento de Simple (Almera).</t>
  </si>
  <si>
    <t>18/02/2024</t>
  </si>
  <si>
    <t>Se requiere continuar con los servicios de arrendamiento de la plataforma SIMPLE (ALMERA) en cual incorpora todo el Sistema Integrado de Gestión, también la administración de la documentación, los planes de mejora, la gestión de la estrategia (plataforma estratégica, indicadores BSC, indicadores de proceso ), la gestión del desempeño y la gestión de proyectos (control y seguimiento).</t>
  </si>
  <si>
    <t>C15202024</t>
  </si>
  <si>
    <t>1Labs</t>
  </si>
  <si>
    <t>Prestación de servicios para la conceptualización validada de cuatro seguros de vida con base en la identificación de áreas de oportunidad provenientes del análisis de información (benchmarking y análisis de tendencias).</t>
  </si>
  <si>
    <t>80101601</t>
  </si>
  <si>
    <t>19/02/2024</t>
  </si>
  <si>
    <t>Se requiere atender a la orientación del plan estratégico organizacional que apunta a aumentar nuestros productos y rentabilidad a través de la innovación, de forma tal que es necesario invertir los esfuerzos suficientes para realizar un proceso de conceptualización de los productos a desarrollar, objetivo principal de la presente contratación.</t>
  </si>
  <si>
    <t>6. Incremento de ventas</t>
  </si>
  <si>
    <t>C15212024</t>
  </si>
  <si>
    <t>Compra de arboles para el cumplimiento para la ley de restauración ecologica.</t>
  </si>
  <si>
    <t>77101700</t>
  </si>
  <si>
    <t>20/02/2024</t>
  </si>
  <si>
    <t>"Siembra de árboles a nivel Nacional para dar cumplimiento a la Ley de restauración ecológica (L. 2173), que en artículo 1 establece el objetivo; -busca establecer la creación de Áreas De Vida y creación de bosques en cada uno de los municipios del país, con participación activa de toda la población en la restauración y conservación ecológica del territorio, a través de la siembra de árboles para la creación de bosques y el aumento de la cobertura vegetal, con el trabajo conjunto de las empresas y las entidades competentes-y en su artículo 6: Responsabilidades-Todas las medianas y, grandes empresas debidamente registradas en Colombia deberán desarrollar un programa de siembra de árboles en las zonas establecidas en el artículo 30 de la presente ley a nivel nacional, el cual se incorporará dentro de las medidas de gestión ambiental empresarial adoptadas, deberán sembrar mínimo dos árboles por cada uno de sus empleados ó realizar siembras voluntarias dentro del Programa Positiva Sembrando Vida."</t>
  </si>
  <si>
    <t>Impactar positivamente la sociedad y el ambiente</t>
  </si>
  <si>
    <t>C15222024</t>
  </si>
  <si>
    <t>0486_2024</t>
  </si>
  <si>
    <t>UT Globalteck - Xsystem</t>
  </si>
  <si>
    <t>Prestar sus servicios de desarrollo y soporte para la automatización digitalización y desmaterialización de procesos, de acuerdo a los requerimientos técnicos definidos que se prioricen en las aplicaciones de Acrobat Sign, Power Apps, Power Automate y RPA Automation Anywhere.</t>
  </si>
  <si>
    <t>En el marco de la transformación digital la compañía quiere incrementar la capacidad para desmaterializar, digitalizar y automatizar sus procesos con el fin de hacerlos más eficientes, mejorar su rendimiento y redefinir la forma en la que trabajamos y nos relacionamos con nuestros usuarios, de esta forma innovar en el flujo de información que tenemos, ya que al tener que trabajar con información física y de manera manual no es posible contar con información en tiempo real de modelos predictivos prospectivos basados en datos, para la toma de decisiones.</t>
  </si>
  <si>
    <t>C15252024</t>
  </si>
  <si>
    <t>LinkTIC</t>
  </si>
  <si>
    <t>Prestación de servicios para la habilitación, implementación, soporte y fortalecimiento del sistema de gestión de pólizas Core, con la implementación de los Ramos de accidentes personales, vida individual, exequias y productos digitales de la compañía.</t>
  </si>
  <si>
    <t>24/02/2024</t>
  </si>
  <si>
    <t>Fortalecer la gestión y administración de pólizas de Positiva Compañía de Seguros S.A, con la implementación de los ramos de Accidentes Personales, Vida Individual, Exequias, y digitales de la compañía, en el nuevo sistema Core. Con el fin de generar eficiencias en los procesos a través de la automatización de tareas y la centralización de la operación en un único sistema de información.</t>
  </si>
  <si>
    <t>C15262024</t>
  </si>
  <si>
    <t>Prestación de Servicios profesionales especializados de asesoría y acompañamiento a Positiva Compañía de Seguros, como Arquitecto Empresarial para la articulación del Marco de Referencia de Arquitectura  Empresarial–MRAE, emitido por el Ministerio de Tecnologías de la Información.</t>
  </si>
  <si>
    <t>80101508</t>
  </si>
  <si>
    <t>25/02/2024</t>
  </si>
  <si>
    <t>Fortalecer el equipo de estrategia con un experto en arquitectura empresarial para facilitar la apropiación de los instrumentos de lineamientos a nivel de análisis, diseño y gestión de las tecnologías de la información, específicamente en la apropiación del Marco de Referencia de Arquitectura Empresarial (MRAE) del MinTIC y el Manual de Gobierno Digital.</t>
  </si>
  <si>
    <t>C15272024</t>
  </si>
  <si>
    <t>Prestación de servicios profesionales de asesoria y acompañaniemto en el desarollo y seguimiento de una  metodología de trabajo con métricas cualitativas y cuantitativas (OKR Y KPI) en la construcción y  seguimiento  de los proyectos de la compañía.</t>
  </si>
  <si>
    <t>80101603</t>
  </si>
  <si>
    <t>26/02/2024</t>
  </si>
  <si>
    <t>Fortalecimiento a la OED en la formulación de indicadores en proyectos que permitan mejorar el funcionamiento de procesos actuales en la compañía, gestionando métricas de fácil interpretación para decisiones administrativas.</t>
  </si>
  <si>
    <t>C15282024</t>
  </si>
  <si>
    <t>Prestar los servicios profesionales a la oficina de Estrategia y Desarrollo de manera autónoma e independiente para el desarrollo de las actividades derivadas de los trámites y actuaciones administrativas relacionadas a procesos contractuales y a fines, de acuerdo con la normatividad vigente.</t>
  </si>
  <si>
    <t>80121704</t>
  </si>
  <si>
    <t>27/02/2024</t>
  </si>
  <si>
    <t>Fortalecer desde su perfil y experiencia profesional a la oficina de estrategia y desarrollo en el desarrollo de todo lo concerniente a tramites y actuaciones administrativas, como también, darle un apoyo a la oficina en a través del equipo de sostenibilidad en temas relacionados con derechos humanos y cambio climático.</t>
  </si>
  <si>
    <t>C15292024</t>
  </si>
  <si>
    <t>Prestar servicios profesionales jurídicos para apoyo en la contratación pública y privada en todas sus etapas, para adelantar gestiones requeridas por la Oficina de Estrategia y Desarrollo, como también en los aspectos jurídicos cumpliendo con los estándares normativos que la rigen, de acuerdo con plan de contratación y políticas institucionales establecidas por Positiva Compañía de Seguros S.A.</t>
  </si>
  <si>
    <t>Garantizar celeridad y eficiencia en los procesos de contratación pública y privada en las diferentes etapas que se adelanten a través de la Oficina de Estrategia y Desarrollo necesarios para el correcto perfeccionamiento dentro de la gestión contractual y la evaluación de aspectos jurídicos para el cumpliendo de las normas señaladas dentro del plan de contratación y políticas institucionales establecidas por Positiva Compañía de Seguros S.A.</t>
  </si>
  <si>
    <t>C23192024</t>
  </si>
  <si>
    <t>Gcia. Jurídica</t>
  </si>
  <si>
    <t>Honorarios Secretaria General</t>
  </si>
  <si>
    <t>PROFFENSE SAS</t>
  </si>
  <si>
    <t>Prestar servicios profesionales especializados realizando asesoría en la rama del derecho penal, a través de la generación de conceptos jurídicos relacionados con eventuales hechos que pueden derivar de actos contrarios al Ordenamiento Penal Colombiano, así como la elaboración, presentación y seguimiento de denuncias penales por hechos que constituyan delitos en contra de los intereses de Positiva Compañía de Seguros S.A., asesoría y representación judicial en calidad de apoderado dentro de las investigaciones penales.</t>
  </si>
  <si>
    <t>La Compañía requiere la contratación de abogados o firmas de abogados que cuenten con la idoneidad y experiencia procesal, amplio conocimiento en el tema especifico.</t>
  </si>
  <si>
    <t>C23202024</t>
  </si>
  <si>
    <t>PH LEGAL ASESORES SAS</t>
  </si>
  <si>
    <t>Prestación de servicios profesionales especializados en derecho comercial, brindando atención en los diferentes procesos concursales de restructuración y reorganización empresarial, liquidación obligatoria y liquidación judicial conforme a las disposiciones establecidas en las leyes 550 de 1999 y 1116 de 2006 y, atendiendo a nivel nacional los procesos de liquidación forzosa, administrativa, liquidación de empresas afiliadas a Riegos Laborales y liquidación de entidades financieras, entre otros, en aras de cumplir con la debida defensa de los intereses de Positiva Compañía de Seguros S.A.</t>
  </si>
  <si>
    <t>C23212024</t>
  </si>
  <si>
    <t>WECH SAS</t>
  </si>
  <si>
    <t>Prestar servicios profesionales especializados en derecho comercial, de seguros y seguridad social, para que asesore y represente judicialmente  a la Compañía en los procesos en que sea parte activa o pasiva, para que atienda audiencias de conciliación judicial, prejudicial y extrajudicial  en los procesos en que sea parte la entidad, igualmente para rendir conceptos jurídicos en las áreas mencionadas y capacitar al personal de la Compañía cuando se le solicite</t>
  </si>
  <si>
    <t>C23232024</t>
  </si>
  <si>
    <t>Prestar servicios profesionales especializados en derecho constitucional, para apoyo en la atención de acciones de tutelas y desacatos y sanciones, formular estrategias, modelo y Plan de Mejora de acciones de tutelas y procesos judiciales en contra de la compañía, elaboración de conceptos, capacitaciones, representación judicial y todos aquellos que resulten necesarios para el cabal desarrollo de las actividades asignadas en cumplimiento del objeto contractual</t>
  </si>
  <si>
    <t>C23252024</t>
  </si>
  <si>
    <t>CONSULTORES LEGALES BAYONA SAS</t>
  </si>
  <si>
    <t>Prestar servicios profesionales especializados en derecho comercial y administrativo para la elaboración y actualización de normograma en cumplimiento de la Ley 1712 de 2014, el Decreto 1081 de 2015 y en particular la resolución No. 1519 de 2020 emitida por el Ministerio de Tecnologías de la Información y las Comunicaciones, así como la atención de conceptos capacitaciones y actividades asignadas en cumplimiento del objeto contractual</t>
  </si>
  <si>
    <t>C23262024</t>
  </si>
  <si>
    <t>TAMYO HERNANDEZ ABOGADOS ASOCIADOS SAS</t>
  </si>
  <si>
    <t>Prestar servicios profesionales especializados en Cobro coactivo para la  Gestión de cobro de cartera y recobros por mora en aportes, mediante el proceso de Cobro Coactivo a favor de Positiva Compañía de Seguros S.A. de las prestaciones asistenciales y/o económicas por mora en aportes y de los aportes a la seguridad social en riesgos laborales que le adeuden a la Compañía, según la asignación de procesos que efectúe la Gerencia Juridica</t>
  </si>
  <si>
    <t>C23272024</t>
  </si>
  <si>
    <t>AUTHNTIC TRUST SAS</t>
  </si>
  <si>
    <t>Prestar de servicios de profesionales especializados  para apoyar y soportar asuntos de Derecho Financiero</t>
  </si>
  <si>
    <t>C23292024</t>
  </si>
  <si>
    <t>365-2021</t>
  </si>
  <si>
    <t>ALFREDO RODRIGUEZ MONTAÑA</t>
  </si>
  <si>
    <t>EL CONTRATISTA, se compromete con POSITIVA COMPAÑÍA DE SEGUROS S.A., a la prestación de servicios profesionales en materia penal especializada, representación judicial y defensa de los intereses económicos de POSITIVA COMPAÑÍA DE SEGUROS SA, dentro de los procesos judiciales relacionados con la apropiación de recursos de la extinta Junta Regional de Calificación de Invalidez del Cesar y contra todas las personas que resulten involucradas</t>
  </si>
  <si>
    <t>C23302024</t>
  </si>
  <si>
    <t>363-2021</t>
  </si>
  <si>
    <t>AMPARO RODRIGUEZ CANAL</t>
  </si>
  <si>
    <t>C23312024</t>
  </si>
  <si>
    <t>580-2021</t>
  </si>
  <si>
    <t>HENRY DUSSAN ABOGADOS CONSULTORES</t>
  </si>
  <si>
    <t>EL CONTRATISTA, se compromete con POSITIVA COMPAÑÍA DE SEGUROS S.A., a la Prestación de servicios profesionales para el acompañamiento jurídico, preparación de la estrategia y representación judicial y extrajudicial de los intereses de POSITIVA en la formulación de acciones administrativas y judiciales necesarias para evitar un daño antijurídico por cuenta de la invitación pública No. 003 de 2020- FOMAG</t>
  </si>
  <si>
    <t>C23322024</t>
  </si>
  <si>
    <t>206-2022</t>
  </si>
  <si>
    <t>ALVARO BARRERA</t>
  </si>
  <si>
    <t>Prestar servicios profesionales especializados  en derecho comercial, para atender el proceso concursal de liquidación Forzosa Administrativa de la Sociedad FERTILIZANTES COLOMBIANOS S.A. FERTICOL S.A. EN LIQUIDACIÓN, en aras de cumplir con la debida defensa de los intereses de Positiva Compañía de Seguros S.A.</t>
  </si>
  <si>
    <t>C23342024</t>
  </si>
  <si>
    <t>DIANA MARCELA CONTRERAS</t>
  </si>
  <si>
    <t>Prestar servicios profesionales especializados para acompañar y asesorar a Positiva Compañía de Seguros S.A. en la gestión de defensa, igualmente para rendir conceptos jurídicos y capacitaciones al personal de la Compañía cuando se le solicite</t>
  </si>
  <si>
    <t>C23352024</t>
  </si>
  <si>
    <t>HARRY GIOVANNY GONZALEZ GARCÍA</t>
  </si>
  <si>
    <t>Prestar servicios profesionales especializados  para acompañar y asesorar a Positiva Compañía de Seguros S.A. en la gestión de defensa, igualmente para rendir conceptos jurídicos y capacitaciones al personal de la Compañía cuando se le solicite</t>
  </si>
  <si>
    <t>C23362024</t>
  </si>
  <si>
    <t>ANDRES FELIPE CASTAÑO</t>
  </si>
  <si>
    <t>Prestar servicios profesionales especializados para acompañar y asesorar a la Compañía en el subproceso de procesos penales, Igualmente para rendir conceptos jurídicos y  capacitaciones al personal de la Compañía cuando se le solicite+</t>
  </si>
  <si>
    <t>C23372024</t>
  </si>
  <si>
    <t>MARIA ANDREA JORDAN</t>
  </si>
  <si>
    <t>C23382024</t>
  </si>
  <si>
    <t>PAUL SOLARTE</t>
  </si>
  <si>
    <t>C23392024</t>
  </si>
  <si>
    <t>ECONOMIA Y DERECHO</t>
  </si>
  <si>
    <t>C23422024</t>
  </si>
  <si>
    <t>CargoAReserva</t>
  </si>
  <si>
    <t>Riesgos Laborales</t>
  </si>
  <si>
    <t>ABOGADOS BALLESTEROS PINZÓN</t>
  </si>
  <si>
    <t>Prestación de servicios profesionales de abogado para representar los intereses de la Compañía en los procesos judiciales asignados, así como las audiencias de conciliación judicial, prejudicial, en los procesos en que sea parte la Entidad en calidad de demandante o demandado, en las Sucursales de Arauca, Casanare, Boyacá, Santander y Norte de Santander. Igualmente, para rendir conceptos jurídicos en las áreas especializadas a contratar y prestar la asesoría jurídica que se le solicite</t>
  </si>
  <si>
    <t>La Compñaía require plataforma para actualización y consulta normativa  y jurisprudencial</t>
  </si>
  <si>
    <t>SOA</t>
  </si>
  <si>
    <t>C23432024</t>
  </si>
  <si>
    <t>Prestar servicios profesionales de abogado especializado en derecho laboral y seguridad social o de seguros, para defender los intereses de Positiva en los procesos judiciales asignados, así como las audiencias de conciliación judicial, prejudicial y extrajudicial en los procesos en que sea parte la Entidad, en la Regional Occidente: Sucursales de CALDAS, RISARALDA, VALLE, NARIÑO, CAUCA, QUINDIO, ANTIOQUIA  Y CHOCÓ   Igualmente para rendir conceptos jurídicos en las áreas especializadas a contratar y prestar la asesoría jurídica que se le solicite</t>
  </si>
  <si>
    <t>C23442024</t>
  </si>
  <si>
    <t>Prestación de servicios jurídicos profesionales de abogado para representar los intereses de la Compañía en los procesos judiciales asignado, así como las audiencias de conciliación judicial, prejudicial, en los proceso en que sea parte la Entidad en calidad de demandante o demandado, en las Sucursales de Bogotá, Cundinamarca y Meta.   Igualmente rendir conceptos jurídicos en las áreas especializadas a contratar y prestar la asesoría jurídica que se le solicite</t>
  </si>
  <si>
    <t>C23452024</t>
  </si>
  <si>
    <t>V&amp;J GROUP</t>
  </si>
  <si>
    <t>Representar los intereses de la Compañía en los procesos judiciales asignados, ante la en la jurisdicción de lo contencioso administrativa, respecto de los medios de control de Nulidad Simple, Nulidad y Restablecimiento del Derecho, lesividad, reparación directa, controversias contractuales, repetición, ejecutivos administrativos, en los procesos en que sea parte la Entidad en calidad de demandante o demandado e igualmente en las demás especialidades tales como civil, laboral y seguridad social</t>
  </si>
  <si>
    <t>C23462024</t>
  </si>
  <si>
    <t>Prestar servicios profesionales de abogado especializado en derecho laboral y seguridad social o de seguros, para defender los intereses de Positiva en los procesos judiciales asignados, así como las audiencias de conciliación judicial, prejudicial y extrajudicial en los procesos en que sea parte la Entidad, en las: Sucursales de ATLÁNTICO, BOLIVAR, MAGDALENA CESAR Y GUAJIRA, CÓRDOBA, SUCRE, ANTIOQUIA Y CHOCO.  Igualmente para rendir conceptos jurídicos en las áreas especializadas a contratar y prestar la asesoría jurídica que se le solicite</t>
  </si>
  <si>
    <t>C23472024</t>
  </si>
  <si>
    <t>Prestar servicios profesionales de firma de Abogados Especializados en el área de Derecho Laboral con experiencia en el manejo de las Altas Cortes y en especial La Corte Suprema de Justicia, con el propósito de ejercer el mandato judicial en defensa de los intereses de Positiva Compañía de Seguros S.A, ante las autoridades judiciales, administrativas y/o ante particulares con funciones judiciales, a nivel de la etapa de casación</t>
  </si>
  <si>
    <t>C23482024</t>
  </si>
  <si>
    <t>Prestación de servicios profesionales para brindar asesoría jurídica y elaborar conceptos jurídicos con ocasión de hechos relevantes para la entidad que merezcan un análisis desde el punto de vista del derecho penal, asimismo la representación jurídico penal de POSITIVA COMPAÑÍA DE SEGUROS S.A., dentro de las investigaciones penales que se inicien para poner en conocimiento de las autoridades competentes presuntas conductas delictivas perpetradas en su contra – CASO JUNTAR REGIONAL DEL CESAR</t>
  </si>
  <si>
    <t>C23502024</t>
  </si>
  <si>
    <t>ARIZA Y GOMEZ SAS</t>
  </si>
  <si>
    <t>Prestación de servicios profesionales especializados en seguros y seguridad social, para la atención y representación de la Compañía en procesos judiciales en los cuales sea demandante o demandada, procesos de nulidades relativas y demás acciones que se deriven del contrato de seguros, demandas contra dictámenes de las Juntas de calificación de Invalidez, demandas por responsabilidad civil y asesoría mediante la emisión de conceptos jurídicos en los mismos temas</t>
  </si>
  <si>
    <t>C23522024</t>
  </si>
  <si>
    <t>Prestar servicios profesionales de una firma de Abogados especializados en derecho comercial, de seguros y seguridad social, para que acompañe y represente jurídicamente a la Compañía en los procesos en que sea parte activa o pasiva, para que atienda audiencias de conciliación judicial, prejudicial y extrajudicial en los procesos en que sea parte la entidad, Igualmente para rendir conceptos jurídicos en las áreas mencionadas y capacitar al personal de la Compañía cuando se le solicite</t>
  </si>
  <si>
    <t>C23532024</t>
  </si>
  <si>
    <t>732-2023</t>
  </si>
  <si>
    <t>EL CONTRATISTA, se compromete con POSITIVA COMPAÑÍA DE SEGUROS S.A., a Representar los intereses de la Compañía en los procesos judiciales asignados, así como las audiencias de conciliación judicial, prejudicial y extrajudicial en los procesos en que sea parte la Entidad, Igualmente para rendir conceptos jurídicos en las áreas especializadas, prestando asesoría jurídica, según se requiera</t>
  </si>
  <si>
    <t>C15302024</t>
  </si>
  <si>
    <t>Prestar  servicios  profesionales  a  la  Oficina  de Estrategia  y  Desarrollo, en el apoyo a la estructuración, seguimiento y coordinación del proyecto CORE VIDA, así como el acompañamiento y seguimiento a la ejecución de los demás proyectos liderados por la oficina según searequerido, en el marco de la visión para la transformación digital de POSITIVA.</t>
  </si>
  <si>
    <t>Fortalecer el equipo de estrategia apoyando la estructuración y ejecución de proyectos de transformación digital y tecnologías avanzadas y emergentes, de igual forma mejorar el desempeño institucional en términos integrales desde una perspectiva estratégica enfocada en prácticas y procesos organizacionales, a partir de las TIC y la digitalización.</t>
  </si>
  <si>
    <t>C15312024</t>
  </si>
  <si>
    <t>Prestar   servicios   profesionales   a   la   Oficina   de   Estrategia   y Desarrollo, en el apoyen la estructuración, seguimiento y coordinación mensual de la plataforma de E-commerce, así como el acompañamiento mensual  ala  herramienta  de  CRM,  en  el  marco  de  la  visión  para  la transformación digital de POSITIVA a nivel nacional.</t>
  </si>
  <si>
    <t>Fortalecer el proceso de Transformación Digital de la Compañía, desde el aspecto técnico, específicamente en la estructuración, ejecución y seguimiento mensual de los programas, planes y proyectos que promueven el uso del comercio electrónico y la digitalización de la relación con el cliente y proveedor.</t>
  </si>
  <si>
    <t>C15322024</t>
  </si>
  <si>
    <t>Prestación de servicios profesionales de apoyo en laimplementación de modelos de arquitectura de negocio, en laidentificación de los proyectos estratégicos de la compañía y su impacten el modelo de negocio.</t>
  </si>
  <si>
    <t>80121601</t>
  </si>
  <si>
    <t>Teniendo en cuenta lo retos propuestos por la compañía para lograr la arquitectura de negocios, es necesario contar con un profesional que apoye en la definición de resultados empresariales necesarios para entregar la estrategia e identificar cómo deben cambiar las capacidades empresariales actuales y anticipadas para producir estos resultados definidos, así mismo, determinar cómo debe cambiar la operación del negocio para apoyar la estrategia empresarial.</t>
  </si>
  <si>
    <t>C15332024</t>
  </si>
  <si>
    <t>Prestación de servicios profesionales para  el  cierre  de brechas identificación  de los procesos deprotección   de   datos   personales   y continuar con el proceso de alineación para el cumplimiento de las guías de responsabilidad  demostrada,  desarrollar  capacitaciones  focalizadas con  los  diferentes  grupos  de usuarios  que  desarrollan  actividades  que involucran datos personales, participar en la elaboración de respuestas a los  requerimientos  y  elaborar  conceptos  en  materia  de  tratamiento  de datos personales que requiera el oficial de protección de datos personales de la compañía.</t>
  </si>
  <si>
    <t>Implementar acciones de mejora para el cierre de las brechas identificadas en la auditoría interna a los procedimientos que se adelantan al interior de la organización para dar cumplimiento a la ley 1581 de habeas data. Así mismo, la dinámica propia del rol del oficial de datos personales dentro de una organización como Positiva, y acorde con el informe de auditoría en materia de protección de datos personales efectuado dentro de la compañía, me permito proponer que pueda continuar con el acompañamiento y asesoría  en calidad de experto en habeas data de manera que además de continuar con el proceso de ajuste en materia de responsabilidad demostrada, puedan contar con el acompañamiento de un abogado experto en materia de habeas data que asesore el cierre de las brechas evidenciadas con la auditoría realizada en materia de protección de datos soporte y apoye los distintos requerimientos que se dan al oficial de protección de datos de Positiva.</t>
  </si>
  <si>
    <t>C15342024</t>
  </si>
  <si>
    <t>"Prestación de servicios profesionales para el acompañamiento técnico y especializado en el desarrollo de estrategias de planeación, posicionamiento, comunicación y coordinación con entidades públicas y privadas; buscando incentivar la participación ciudadana disciplinar la visibilidad institucional, potencializar el impacto de la gestión, identificar oportunidades de sinergias y alianzas con diferentes stakeholders, e impulsar el posicionamiento estratégico de POSITIVA."</t>
  </si>
  <si>
    <t>Es importante para Positiva profundizar en estrategias de planeación, posicionamiento, comunicación y coordinación con entidades públicas y privadas, desde la oficina de estrategia y desarrollo a través de un profesional en derecho con énfasis en derecho comercial y relaciones internacionales con una experiencia relacionada con el objeto contractual, para incentivar la participación ciudadana con el fin de disciplinar la visibilidad institucional, potencializar el impacto de la gestión, identificar oportunidades de sinergias y alianzas con diferentes stakeholders,  e impulsar el posicionamiento estratégico para la compañía.</t>
  </si>
  <si>
    <t>C15352024</t>
  </si>
  <si>
    <t>Prestar servicios profesionales jurídicos de manera autónoma e independiente para el desarrollo de las actividades derivadas de los procesos y procedimientos contractuales, en cada una de sus etapas Precontractual, contractual y poscontractual, así como los trámites y actuaciones administrativas relacionadas, de acuerdo con la normatividad vigente por Positiva Compañía de Seguros S.A.</t>
  </si>
  <si>
    <t>Atendiendo la .transversalidad que deben revestir a los procesos  contractuales de la Oficina de Estrategia y Desarrollo, se requiere la ejecución de múltiples actividades para llevar a cabo los procedimientos que permitan el desarrollo de las metas propuestas para la vigencia 2024, de igual forma articula la implementación y el seguimiento del Sistema Integrado de Planeación y Gestión(MIPG), el cual permite dirigir, planear, ejecutar, hacer seguimiento, evaluar, y controlar la gestión de las entidades y organismos públicos.</t>
  </si>
  <si>
    <t>C56272024</t>
  </si>
  <si>
    <t>C65182024</t>
  </si>
  <si>
    <t>AM BEST</t>
  </si>
  <si>
    <t>"OTRO: Realizar la suscripción por un año con la calificadora de riesgos AM BEST para consultar el reporte ""Best's Special Reports"", para contar con las publicaciones más recientes de esta entidad y poder actualizar las probabilidades de incumplimiento  según lo establecido en el numeral 2.1.2.2.4 del Capítulo II   del Título IV de la Parte II   de la Circular Básica Jurídica (CBJ) relacionado con la determinación del componente de riesgo  de  activo correspondiente a  las cuentas por  cobrar con reaseguradores y   el activo de las contingencias a cargo de reaseguradores."</t>
  </si>
  <si>
    <t>82101603</t>
  </si>
  <si>
    <t>24/11/2024</t>
  </si>
  <si>
    <t>24/11/2025</t>
  </si>
  <si>
    <t>Esta suscripción tiene fundamento en el requerimiento realizado por la Superintendencia Financiera de Colombia a Positiva Compañía de Seguros S.A. a través de radicación 2022138414-000-000 y en la necesidad de reportar al ente de control y vigilancia la fecha de publicación de las matrices de transición por parte de la sociedad calificadora y la utilización por parte de Positiva de dichas probabilidades reportadas en el informe más actualizado, las cuales a diferencia de otras calificadoras, son de pago y según lo requerido por la Superintendencia cada reaseguradora debe ser ponderada según la calificación dada por su calificadora de riesgos y, en nuestro caso, contamos con reaseguradores que tienen a A.M. Best como su calificadora.</t>
  </si>
  <si>
    <t>Contrato Suscripción</t>
  </si>
  <si>
    <t>C65192024</t>
  </si>
  <si>
    <t>Amortización Programas para computadores</t>
  </si>
  <si>
    <t>WILLIS TOWERS WATSON</t>
  </si>
  <si>
    <t>OTRO: Adquirir la licencia de un software actuarial que permita garantizar rapidez en el procesamiento de las reservas y la validación por parte del actuario responsable</t>
  </si>
  <si>
    <t>Se requiere contratar con una persona jurídica que tenga desarrollo tecnológicos bajo la modalidad de arrendamiento el derecho de uso de una herramienta (software), que le permita a Positiva contar con una operación integrada para la automatización de las reservas que operan en la Entidad, accediendo en tiempo real a módulos parametrizados para controlar y analizar las bases de datos, realizar el cálculo y controlar las reservas técnicas, con el fin de sistematizar los cálculos y crear valor a la compañía., así como recibir la capacitación de éstos de forma teórica, acompañada de casos prácticos, mediante el uso de ejemplos.</t>
  </si>
  <si>
    <t>Renovación automática</t>
  </si>
  <si>
    <t>C65212024</t>
  </si>
  <si>
    <t>PROFFENSE NIT 9006167741</t>
  </si>
  <si>
    <t>"PRESTACIÓN DE SERVICIOS: EL CONTRATISTA, se compromete con POSITIVA, a la realización de estudios de confiabilidad para conocimiento del cliente de todas entidades, Cooperativas, financieras y demás que deseen aplicar libranzas o descuentos a la nómina de pensionados, donde se garantice la validación de la información corporativa, se verifique la documentación aportada, se compruebe el entorno de cada operador; generando informe con concepto final; para que POSITIVA pueda definir la asignación o renovación de código de descuento al operador solicitante"</t>
  </si>
  <si>
    <t>92121604</t>
  </si>
  <si>
    <t>"Con el fin de garantizar el proceso de conocimiento del cliente y mejorar el control de las entidades financiera y cooperativas  (operadores) que solicitan la aplicación de novedades  descuentos por libranza sobre las mesadas pensional (con previa autorización del pensionado), es necesario contratar la prestación de los servicios de una empresa que realice estudios de confiabilidad donde se valide la información corporativa, se verifique la documentación aportada y se compruebe el entorno del operador; para que Positiva con esta información pueda definir la asignación del código de descuento para el operador solicitante"</t>
  </si>
  <si>
    <t>C65232024</t>
  </si>
  <si>
    <t>Vice. Técnica</t>
  </si>
  <si>
    <t>ANA BEATRIZ ANGULO - 52313577</t>
  </si>
  <si>
    <t>PRESTACIÓN DE SERVICIOS: El contratista se obliga a favor de positiva a prestar servicios profesionales para levantamiento, la implementación, desarrollo y seguimiento  de productos y servicios relacionados con la atención de los siniestros de los ramos comercializados de la Compañía.</t>
  </si>
  <si>
    <t>80111701</t>
  </si>
  <si>
    <t>La contratación del servicio permitirá a esta Vicepresidencia Técnica responder a las necesidades planteadas como fin dar cumplimiento a los objetivos estratégicos de la compañía en los diferentes ramos y garantizar la correcta desarrollo y seguimiento  de productos y servicios relacionados con la atención de los siniestros de los ramos comercializados de la Compañía.</t>
  </si>
  <si>
    <t>C65242024</t>
  </si>
  <si>
    <t>JUAN CARLOS CORTES MENDEZ - 79417194</t>
  </si>
  <si>
    <t>PRESTACIÓN DE SERVICIOS: EL CONTRATISTA se compromete con POSITIVA a la Prestación de Servicios profesionales para el diseño, desarrollo y virtualización de tableros de control operacional y/o directivos, asi como el apoyo a la supervision de contratos relacionados con la atencion integral de siniestros.</t>
  </si>
  <si>
    <t>C65252024</t>
  </si>
  <si>
    <t>TECNICA SOLARTE S.A.S - 900735714-1</t>
  </si>
  <si>
    <t>PRESTACIÓN DE SERVICIOS: EL CONTRATISTA se compromete con POSITIVA a la Prestación de Servicios profesionales para la generación de diálogos y conversatorios dirigidos a los diferentes actores relacionados con la gestión de los siniestros y el reintegro laboral temprano.</t>
  </si>
  <si>
    <t>80101507</t>
  </si>
  <si>
    <t>Se requiere la prestación de los servicios profesionales de un experto para la generacion de dialogos, charlas y conversatorios a los distintos actores que conforman los escenarios en la gestión de siniestros</t>
  </si>
  <si>
    <t>16. Alinear la cultura con la estrategia</t>
  </si>
  <si>
    <t>C65262024</t>
  </si>
  <si>
    <t>PRESTACIÓN DE SERVICIOS: EL CONTRATISTA se compromete con POSITIVA a la Prestación de Servicios profesionales para el diseño, desarrollo y virtualización de contenidos educativos, capacitación y acompañamiento a las personas inscritas que atienden la población asegurada para la atención integral de siniestros.</t>
  </si>
  <si>
    <t>La iniciativa de las ESCUELAS POSITIVAS permite fortalecer el relacionamiento con la red de prestadores, dar a conocer nuevas practicas médicas, informar sobre la legislación vigente en riesgos laborales, abordaje de los diferentes factores de riesgos vistos desde la perspectiva ocupacional, motivar a la red de prestadores a la adopción del modelo de atención positiva cuida y la fidelización de los mismos para que todos los actores de manera mancomunada nos enfoquemos en la satisfacción del cliente</t>
  </si>
  <si>
    <t>C65272024</t>
  </si>
  <si>
    <t>PRESTACIÓN DE SERVICIOS: EL CONTRATISTA se compromete con POSITIVA a la Prestación de servicios profesionales para desarrollos tecnológicos y mantenimiento de los procesos de prestaciones asistenciales, autorizaciones de servicios de salud, microgestión de siniestros e informe médico, prestaciones económicas y reporte y comprobación de derechos en el sistema de información CUIDA 3.0</t>
  </si>
  <si>
    <t>Se requieren desarrollos tecnológicios de los procesos de la Vicepresidencia Técnica en aras de cumplir con la normatividad vigente y controlar la siniestralidad</t>
  </si>
  <si>
    <t>Necesidades tecnológicas de la Vicepresidencia Técnica</t>
  </si>
  <si>
    <t>C65282024</t>
  </si>
  <si>
    <t>PRESTACIÓN DE SERVICIOS: EL CONTRATISTA se compromete con Positiva a la Prestación de Servicios profesionales para el desarrollo, soporte y mantenimiento tecnológico relacionado con los procesos asociados a la atención integral de siniestros.</t>
  </si>
  <si>
    <t>Se requieren desarrollos tecnológicios y matenimiento en un sistema de información de los procesos de la Vicepresidencia Técnica en aras de cumplir con los cambios normativos, el control de la siniestralidad y optimización de procesos organizacionales</t>
  </si>
  <si>
    <t>C65292024</t>
  </si>
  <si>
    <t>LIZ ANGELICA ROZO ORTIZ</t>
  </si>
  <si>
    <t>"PRESTACIÓN DE SERVICIOS:Prestar los servicios profesionales especializados en medicina laboral y/o salud ocupacional para dar acompañamiento, asesoría, gestión, seguimiento y control poblacional de los siniestros en las diferentes etapas de los procesos de origen, pérdida de capacidad laboral, juntas de calificación, requerimientos jurídicos o externos por parte de otras entidades; de igual forma gestión de eventos sin siniestro o que ameritan intervención directa técnica para mantener la efectividad en el subproceso de Reporte y Comprobación de derechos de Positiva Compañía de Seguros S.A."</t>
  </si>
  <si>
    <t>16/03/2024</t>
  </si>
  <si>
    <t>POSITIVA dentro de su política Integral de Calidad, Seguridad, Salud Ocupacional y Medio Ambiente, está comprometida en orientar su gestión a la obtención de beneficios y resultados en forma eficiente, eficaz y efectiva para sus asegurados y busca fortalecer las prácticas gerenciales, operativas y administrativas de forma integral, por lo cual se obliga a implantar Sistemas Integrales de Gestión –SIG– y a mejorar continuamente los procesos, con un equipo humano idóneo y competente, ejerciendo un autocontrol integral, encaminado al cumplimiento de su función social y al logro de la rentabilidad esperada por sus accionistas, a través de la mejora continua y los fines esenciales del estado, conforme a los requisitos establecidos en el marco legal y una adecuada gestión de riesgos. Asimismo, cuenta con un proceso de atención integral del siniestro con el cual busca garantizar la gestión de los servicios suministrados en términos de calidad, oportunidad, pertinencia y racionalidad lógico-científica en la atención de los asegurados, a través de la evaluación y control de los siniestros y la satisfacción de los asegurados y Tomadores del servicio</t>
  </si>
  <si>
    <t>C65302024</t>
  </si>
  <si>
    <t>VIVIANA ANDREA OSPINA CALDERON</t>
  </si>
  <si>
    <t>PRESTACIÓN DE SERVICIOS: Prestar servicios profesionales, brindando asesoría, apoyo y acompañamiento en los tramites precontractuales, contractuales y pos contractuales de los procesos a realizar por la Compañía al grupo de servicios definidos por la Vicepresidencia Técnica y la Gerencia Medica referentes a la red de prestadores de servicios de salud en el subproceso de Planeación del Modelo de atención integral del siniestro de Positiva Compañía de Seguros.</t>
  </si>
  <si>
    <t>Como parte del proceso de atención integral del siniestro se busca garantizar la gestión de los servicios suministrados en términos de calidad, oportunidad, pertinencia y racionalidad lógico científica en la atención de los asegurados por POSITIVA COMPAÑÍA DE SEGUROS S.A. brindando asesoría, apoyo y acompañamiento en los tramites precontractuales, contractuales y pos contractuales de los procesos a realizar por la Compañía al grupo de servicios definidos por la Vicepresidencia Técnica y la Gerencia Medica referentes a la red de prestadores de servicios de salud en el subproceso de Planeación del Modelo de atención integral del siniestro de Positiva Compañía de Seguros.</t>
  </si>
  <si>
    <t>C65312024</t>
  </si>
  <si>
    <t>PRESTACIÓN DE SERVICIOS: Prestar servicios profesionales y acompañamiento para el monitoreo del ciclo de vida de los siniestros de ARL AT – EL identificando aquellos que presentan desviaciones durante la prestación de los servicios de Rehabilitación Integral a cargo de la ARL Positiva Compañía de Seguros</t>
  </si>
  <si>
    <t>Como parte del proceso de atención integral del siniestro se busca garantizar la gestión de los servicios suministrados en términos de calidad, oportunidad, pertinencia y racionalidad lógico científica en la atención de los asegurados por POSITIVA COMPAÑÍA DE SEGUROS S.A. y acompañamiento para el monitoreo del ciclo de vida de los siniestros de ARL AT – EL identificando aquellos que presentan desviaciones durante la prestación de los servicios de Rehabilitación Integral a cargo de la ARL Positiva Compañía de Seguros.</t>
  </si>
  <si>
    <t>C65322024</t>
  </si>
  <si>
    <t>LAURA LISETH ZULUAGA DUCLERCQ</t>
  </si>
  <si>
    <t>PRESTACIÓN DE SERVICIOS: Prestar servicios profesionales y acompañamiento para el monitoreo del Ciclo de vida de los siniestros de ARL (AT – EL) identificando aquellos que presentan desviaciones durante la prestación de los servicios a cargo de la ARL Positiva Compañía de Seguros.</t>
  </si>
  <si>
    <t>Positiva requiere contar con el apoyo profesional para monitorear el ciclo de vida de los siniestros de ARL (AT – EL) identificando y gestionando aquellos que presentan desviaciones durante la prestación de acuerdo con su clasificación de gravedad y al modelo de atención integral del siniestro, estas actividades se relacionan con el cumplimiento de las funciones misionales y operacionales de las Áreas internas de la Entidad, las cuales a su vez buscan atender las obligaciones que tiene Positiva como empresa y frente a sus asegurados y beneficiarios, dada su naturaleza jurídica.</t>
  </si>
  <si>
    <t>C65332024</t>
  </si>
  <si>
    <t>JUAN PABLO GOMEZ MELO</t>
  </si>
  <si>
    <t>PRESTACIÓN DE SERVICIOS: Prestar servicios profesionales y acompañamiento para el monitoreo del ciclo de vida de los siniestros de ARL AT – EL identificando aquellos que presentan desviaciones durante la prestación de los servicios a cargo de la ARL Positiva Compañía de Seguros.</t>
  </si>
  <si>
    <t>Es importante tener en cuenta que Positiva no cuenta con el personal de planta suficiente para atender los requerimientos de seguimiento a los casos que presentan desviaciones durante el ciclo de vida del siniestro.</t>
  </si>
  <si>
    <t>C65342024</t>
  </si>
  <si>
    <t>CLAUDIA LILIANA QUIMBAYO</t>
  </si>
  <si>
    <t>"PRESTACIÓN DE SERVICIOS: Prestar los servicios profesionales especializados en medicina laboral y o salud ocupacional para dar acompañamiento, asesoría, gestión, seguimiento y control poblacional de los siniestros en las diferentes etapas de los procesos de origen, pérdida de capacidad laboral, juntas de calificación, requerimientos jurídicos o externos por parte de otras entidades; de igual forma gestión de eventos sin siniestro o que ameritan intervención directa técnica para mantener la efectividad en el subproceso de Reporte y Comprobación de derechos de Positiva Compañía de Seguros S.A"</t>
  </si>
  <si>
    <t>Es importante tener en cuenta que Positiva no cuenta con el personal de planta suficiente para atender los requerimientos contractuales de Positiva previstos en su plan anual de Adquisiciones para el subproceso de planeación del modelo.La contratación de este Pofesional permitirá a la Gerencia dar cumplimiento a las necesidades planteadas en el plan anual de adquisiciones que tiene como fin dar cumplimiento a los afiliados de la compañía en los diferentes ramos, así como la generación de documentos de análisis relacionados con la implementación de las tarifas y procesos acordados en los nuevos procesos.</t>
  </si>
  <si>
    <t>C65352024</t>
  </si>
  <si>
    <t>PRESTACIÓN DE SERVICIOS: Prestar servicios profesionales, brindando asesoría, apoyo y acompañamiento en los tramites precontractuales, contractuales y pos contractuales de los procesos a realizar por la compañía al grupo de servicios definidos por la vicepresidencia técnica y la gerencia medica referentes a la red de prestadores de servicios de salud en el subproceso de planeación del modelo de atención integral del siniestro de positiva compañía de seguros.</t>
  </si>
  <si>
    <t>16/05/2024</t>
  </si>
  <si>
    <t>"El contrato se realiza teniendo en cuenta las causales d) y q) de invitación directa de acuerdo con el Manual de Abastecimiento Estratégico que señalan: “(…) 9.3 INVITACIÓN DIRECTA “d. Cuando se requiera la prestación de servicios de apoyo a la gestión para fines específicos, que se derivan del cumplimiento de las funciones de POSITIVA COMPAÑÍA DE SEGUROS S.A., así como los relacionados con actividades operativas, logísticas, o asistenciales; y no exista personal de planta suficiente para prestar el servicio a contratar, circunstancia que debe ser certificada por la Gerencia de Talento Humano”. q. Para la adquisición de bienes y/o servicios cuya cuantía sea inferior al 0.1% del presupuesto anual de la Compañía incluido IVA. En este evento el análisis de mercado o estudio del sector debe ser proporcional al valor del proceso de contratación, la naturaleza del objeto a contratar y el tipo de contrato. No es necesario hacer un estudio extensivo de las condiciones generales de los potenciales oferentes o estudiar la estructura de los estados financieros de los posibles proveedores y de la industria. En éstos casos, es necesario revisar las condiciones particulares de otros procesos de contratación similares, acopiar información suficiente de precios, calidad, condiciones técnicas que puede ser con otros clientes del proveedor públicos o privados, solicitar información a los proveedores, verificar idoneidad de los mismos y plasmar tal información en el documento de estudios previos, siempre con el propósito de que la decisión de negocio sea adecuada y garantice la satisfacción de la necesidad de POSITIVA COMPAÑÍA DE SEGUROS S.A., cumpliendo los objetivos de eficiencia, eficacia y economía y buscando promover la competencia."</t>
  </si>
  <si>
    <t>C65362024</t>
  </si>
  <si>
    <t>CAMILO MATEUS</t>
  </si>
  <si>
    <t>PRESTACIÓN DE SERVICIOS: Prestar servicios de asesoría, apoyo y acompañamiento en los tramites precontractuales, contractuales y postcontractuales de los procesos a realizar por la Compañía al grupo de servicios definidos por la Vicepresidencia Técnica y la Gerencia Medica referentes a la red de prestadores de servicios de salud en el subproceso de Planeación del Modelo de atención integral del siniestro de Positiva Compañía de Seguros.</t>
  </si>
  <si>
    <t>85100000</t>
  </si>
  <si>
    <t>Prestar servicios de asesoría, apoyo y acompañamiento en los tramites precontractuales, contractuales y postcontractuales de los procesos a realizar por la Compañía al grupo de servicios definidos por la Vicepresidencia Técnica y la Gerencia Medica referentes a la red de prestadores de servicios de salud en el subproceso de Planeación del Modelo de atención integral del siniestro de Positiva Compañía de Seguros.</t>
  </si>
  <si>
    <t>C65372024</t>
  </si>
  <si>
    <t>PAULA MORENO</t>
  </si>
  <si>
    <t>PRESTACIÓN DE SERVICIOS: Prestar servicios profesionales para la atención, medición y control de los servicios de salud gestionados a la población asegurada de la Compañía y sus indicadores que se gestionan en el marco del subproceso de Prestaciones de servicios de salud, así como la Estructuración e implementación de acciones correctivas y de mejora que se identifiquen en el proceso.</t>
  </si>
  <si>
    <t>Positiva requiere contar con el apoyo profesional para monitorear el ciclo de vida de los siniestros de ARL AT – EL identificando y gestionando aquellos que presentan desviaciones durante la prestación de acuerdo con su clasificación de gravedad y al modelo de atención integral del siniestro, estas actividades se relacionan con el cumplimiento de las funciones misionales y operacionales de las Áreas internas de la Entidad, las cuales a su vez buscan atender las obligaciones que tiene Positiva como empresa y frente a sus asegurados y beneficiarios, dada su naturaleza jurídica.</t>
  </si>
  <si>
    <t>C65382024</t>
  </si>
  <si>
    <t>ALEXANDRA VARELA MORENO</t>
  </si>
  <si>
    <t>PRESTACIÓN DE SERVICIOS: Prestar servicios profesionales, brindando asesoría, apoyo y acompañamiento en los tramites precontractuales, contractuales y postcontractuales de los procesos a realizar por la Compañía al grupo de servicios definidos por la Vicepresidencia Técnica y la Gerencia Medica referentes a la red de prestadores de servicios de salud en el subproceso de Planeación del Modelo de atención integral del siniestro de Positiva Compañía de Seguros.</t>
  </si>
  <si>
    <t>Prestar servicios profesionales, brindando asesoría, apoyo y acompañamiento en los tramites precontractuales, contractuales y postcontractuales de los procesos a realizar por la Compañía al grupo de servicios definidos por la Vicepresidencia Técnica y la Gerencia Medica referentes a la red de prestadores de servicios de salud en el subproceso de Planeación del Modelo de atención integral del siniestro de Positiva Compañía de Seguros.</t>
  </si>
  <si>
    <t>C65392024</t>
  </si>
  <si>
    <t>16/06/2024</t>
  </si>
  <si>
    <t>C65402024</t>
  </si>
  <si>
    <t>CARLOS HUMBERTO AGON LLANOS</t>
  </si>
  <si>
    <t>C56282024</t>
  </si>
  <si>
    <t>Vice. Financiera y A</t>
  </si>
  <si>
    <t>Prestación de servicios profesionales especializados para la revisión de revelaciones de las notas de los Estados Financieros Básicos y el acompañamiento y revisión del manual de políticas contables de POSITIVA en el marco de las Normas Internacionales de Información Financiera.</t>
  </si>
  <si>
    <t>La vicepresidencia financiera y administrativa requiere contratar la prestación de servicios profesionales especializados para la revisión de revelaciones de las notas de los Estados Financieros Básicos y el acompañamiento y revisión del manual de políticas contables de POSITIVA en el marco de las Normas Internacionales de Información Financiera.</t>
  </si>
  <si>
    <t>C45252024</t>
  </si>
  <si>
    <t>CASAS DE COBRANZA</t>
  </si>
  <si>
    <t>C75372024</t>
  </si>
  <si>
    <t>LABORATORIO CLINICO DE CALDAS – 9002572660</t>
  </si>
  <si>
    <t>Cubrir programas enfocados en su gran mayoría a: SISTEMAS DE VIGILANCIA EPIDEMIOLOGICA para nuestro cliente CHEC EMP. Requisito que quedo incluido en la oferta de valor.</t>
  </si>
  <si>
    <t>C80412024</t>
  </si>
  <si>
    <t>LEADERSHIP AND KNOWLEDGE MANAGEMENT SAS – 9015104278</t>
  </si>
  <si>
    <t>C45322024</t>
  </si>
  <si>
    <t>C45332024</t>
  </si>
  <si>
    <t>C45272024</t>
  </si>
  <si>
    <t>C45282024</t>
  </si>
  <si>
    <t>C45292024</t>
  </si>
  <si>
    <t>C45302024</t>
  </si>
  <si>
    <t>C45312024</t>
  </si>
  <si>
    <t>C05862024</t>
  </si>
  <si>
    <t>C56292024</t>
  </si>
  <si>
    <t>HUGO RENE GARZON OROZCO</t>
  </si>
  <si>
    <t>Prestación de servicios profesionales apoyo macroproceso, arquitectura</t>
  </si>
  <si>
    <t>80111617</t>
  </si>
  <si>
    <t>Se requiere apoyo a macroproceso</t>
  </si>
  <si>
    <t>C00012024</t>
  </si>
  <si>
    <t>Ofic. Gestión Integr</t>
  </si>
  <si>
    <t>Consultoría Prestación de servicios profesionales para actualización del análisis de impacto al negocio- BIA, análisis de riesgos, estrategia de Continuidad, planes de continuidad y contingencia, gobierno, ejercicios, capacitación y demás actividades que apliquen al Plan de Continuidad de Negocio de la CompaNía</t>
  </si>
  <si>
    <t>En cumplimiento de las disposiciones normativas estipuladas por la Superitendencia Financiera de Colombia POSITIVA COMPANIA DE SEGUROS S.A. debe definir, implementar, probar y mantener un proceso para administrar la continuidad del negocio que incluya elementos como prevención y atención de emergencias, administración de la crisis, planes de contingencia y capacidad de retorno a la operación normal, con el fin de acatar dicho mandato y responder al logro de la estrategia y objetivos corporativos, POSITIVA COMPANIA DE SEGUROS S.A. requiere implementar y probar sus estrategias de continuidad del negocio para enfrentar eventos que puedan generar la interrupción de las operaciones de la aseguradora y en consecuencia, afectar la debida prestación de sus servicios.</t>
  </si>
  <si>
    <t>Gestionar riesgos y oportunidades del entorno</t>
  </si>
  <si>
    <t>Aún no se tiene claro cuando iniciaria el contrato, se deja presupuesto para ser utilizado en cualquier momento. Se contempla contratar un consultor por que las firmas son mas costosas</t>
  </si>
  <si>
    <t>C00022024</t>
  </si>
  <si>
    <t>Prestación de servicios profesionales para el desarrollo de capacitación en los componentes de Riesgo Operativo, Continuidad de Negocio, sarlaft, Seguridad y Ciberseguridad de la Información de Positiva a proveedores e intermediarios</t>
  </si>
  <si>
    <t>Cumplimiento de requisitos de norma relacionados con la capacitacion a provedores e intermediarios</t>
  </si>
  <si>
    <t>Aún no se tiene claro cuando iniciaria el contrato, se deja presupuesto para ser utilizado en cualquier momento</t>
  </si>
  <si>
    <t>C00032024</t>
  </si>
  <si>
    <t>Prestación de servicios profesionales en la ejecución del Programa de Cultura en Seguridad Digital, a través del juego y de talleres gamificados, dirigido a una muestra de funcionarios en los componentes de Riesgo Operativo, Continuidad de Negocio y Seguridad y Ciberseguridad de la Información de Positiva.</t>
  </si>
  <si>
    <t>Cumplimiento de requisitos de norma relacionados con la capacitacion de funcionarios</t>
  </si>
  <si>
    <t>Contar con una infraestructura tecnológica integrada con gobierno de datos que garantice acceso, integridad, disponibilidad y seguridad</t>
  </si>
  <si>
    <t>C00042024</t>
  </si>
  <si>
    <t>Investigaciones externas o internas acerca de casos de fraude y/o corrupcion presentados en la entidad</t>
  </si>
  <si>
    <t>80141507</t>
  </si>
  <si>
    <t>Investigaciones externas o internas acerca de casos de fraude y/o corrupcion presentados en la entidad Actividades Técnico/Adminsitrativas EL CONTRATISTA se obliga con POSITIVA COMPANÍA DE SEGUROS a la Prestación de servicios de apoyo a la gestión en la ejecución de las actividades técnico-administrativas en el análisis, diagnóstico y seguimiento de fraudes y actos de corrupción</t>
  </si>
  <si>
    <t>C00052024</t>
  </si>
  <si>
    <t>Investigaciones externas o internas relacionadas con LAFT, consultas en centrales de riesgo y busqueda de informacion acerca de cliente, proveedores, funcionarios y quienes correspondan.</t>
  </si>
  <si>
    <t>C00062024</t>
  </si>
  <si>
    <t>Proveedor RISK CONSULTING</t>
  </si>
  <si>
    <t>Renovación anual prestación de servicios para contar con acceso, consulta y verificación de información de Listas Vinculantes y Restrictivas, inhibitorias, informativas y PEPs - Risk Consulting</t>
  </si>
  <si>
    <t>"Circular 027-2020 4.2.2.2.1. Conocimiento del cliente. Las entidades vigiladas no pueden iniciar relaciones contractuales o legales con el potencial cliente mientras no se haya 1 recolectado la información necesaria para adelantar el procedimiento del conocimiento de cliente, 2 verificado la información necesaria, en particular la identidad del potencial cliente; y 3 aprobado la vinculación del mismo, como mínimo. La vinculación de personas jurídicas debe estar soportada por un documento actualizado que certifique la existencia y representación de la misma, expedido por una entidad competente. Las entidades vigiladas pueden obtener la información necesaria para realizar los procedimientos de conocimiento del cliente utilizando datos e información de fuentes confiables e independientes. En este sentido, las entidades vigiladas pueden utilizar bases de datos públicos, de prestadores de servicios ciudadanos digitales, de bases de datos propias y/o de bases de datos externas"</t>
  </si>
  <si>
    <t>C00072024</t>
  </si>
  <si>
    <t>Marsh</t>
  </si>
  <si>
    <t>Prestación de servicios profesionales en la ejecución de las actividades necesarias para la verificación, análisis y recomendaciones del cumplimento de los Proveedores críticos relacionados con la atención integral de los siniestros que requieren asistencia médica y económica, en los componentes de Riesgo Operativo, Continuidad de Negocio y Seguridad y Ciberseguridad de la Información.</t>
  </si>
  <si>
    <t>En obediencia de las disposiciones normativas estipuladas en las circulares externas 018 de 2021 POSITIVA COMPANÍA DE SEGUROS S.A. debe implementar y mantener una adecuada gestión de los riesgos</t>
  </si>
  <si>
    <t>C00082024</t>
  </si>
  <si>
    <t>Prestacion de servicios profesionales para Seguridad de la Información y Ciberseguridad</t>
  </si>
  <si>
    <t>Se requiere prestación de servicios profesionales para apoyar las actividades de monitoreo y gestión de las alertas generadas por la herramientas de ciberseguridad implementadas en Positiva.</t>
  </si>
  <si>
    <t>OPS</t>
  </si>
  <si>
    <t>C00092024</t>
  </si>
  <si>
    <t>Asesoria a través de herramienta de gestión para riesgos ASG en la compaNía (servicios profesionales con licencia de software)</t>
  </si>
  <si>
    <t>Identificación y valoración de riesgos en las tres dimensiones ambiental, social y gobierno.</t>
  </si>
  <si>
    <t>C00102024</t>
  </si>
  <si>
    <t>Dando cumplimiento normativo se requiere capacitación técnica a los profesionales de la Gestión Integral del Portafolio (Inversiones 5 funcionarios, Tesorería 5 funcionarios, Riesgos 5 funcionarios)</t>
  </si>
  <si>
    <t>Por cumplimiento normativo las personas involucradas en el procesod e inversiones deben capacitarse minimo 1 vez al aNo en temas afines. Esta es una opción compartida para las áreas involucradas (Riesgos, tesoreria e inversiones) cada uno presupuesta 5 personas con un costo promedio por persona de USD 399 aNo</t>
  </si>
  <si>
    <t>C00112024</t>
  </si>
  <si>
    <t>EMIS DE COLOMBIA</t>
  </si>
  <si>
    <t>Acceso a la plataforma EMIS para consulta de información financiera de las empresas existentes en Colombia</t>
  </si>
  <si>
    <t>80141509</t>
  </si>
  <si>
    <t>Se requiere acceso a información financiera certificada de las empresas existentes en Colombia para otorgamiento de cupos, seNales de alerta y monitoreo del sector real y conocimiento de los clientes jurídicos de la Companiía.</t>
  </si>
  <si>
    <t>C05872024</t>
  </si>
  <si>
    <t>Administración y soporte de los productos base de los sistemas de información</t>
  </si>
  <si>
    <t>C05882024</t>
  </si>
  <si>
    <t>Prestación de servicios profesionales para el soporte funcional y técnico de las herramientas  tecnológicas, específicamente en las actividades de seguridad, adelantando gestiones requeridas por la Oficina de Tecnología, en el área de Infraestructura</t>
  </si>
  <si>
    <t>C05892024</t>
  </si>
  <si>
    <t>Prestación de servicios profesionales para el soporte funcional y técnico de las herramientas tecnológicas de manera autónoma e independiente en el núcleo básico del conocimiento de los sistemas informáticos para adelantar gestiones requeridas por la Oficina de Tecnologías de la Información, en el área de Soluciones</t>
  </si>
  <si>
    <t>C05902024</t>
  </si>
  <si>
    <t>Servicios profesionales para el soporte funcional y técnico para el desarrollo e implementación de Proyectos acargo de la oficina de las tecnologias</t>
  </si>
  <si>
    <t>C05912024</t>
  </si>
  <si>
    <t>Servicios profesionales para el mantenimiento y soporte funcional de los sistemas informáticos, y adelantar gestiones requeridas por la Oficina de Tecnología, en el área de Soluciones</t>
  </si>
  <si>
    <t>C05922024</t>
  </si>
  <si>
    <t>Prestación de servicios profesionales a la Oficina de Tecnología de la Información de Positiva Compañía de Seguros S.A. para desarrollar el soporte funcional y técnico de las herramientas tecnológicas, y adelantar gestiones requeridas para las diferentes líneas del área de Infraestructura</t>
  </si>
  <si>
    <t>C05932024</t>
  </si>
  <si>
    <t>Servicios profesionales a la Oficina de Tecnologías de la Información de POSITIVA COMPAÑÍA DE SEGUROS S.A. para desarrollar actividades relacionadas con la gestión, control de procesos de contratación, gerencia de proyectos, y adelantar gestiones requeridas para las diferentes líneas del área de Infraestructura y Sistemas de información</t>
  </si>
  <si>
    <t>C05942024</t>
  </si>
  <si>
    <t>Prestación de servicios como profesional especializado en la Gestión de Proyectos para la ejecución de tareas de apoyo a la planeación, dirección, seguimiento y control de la ejecución integral de los proyectos de Tecnologías de la Información y la Comunicación que adelanta y/o debe supervisar la Oficina de Tecnologías de la Información, y que estén relacionados con los procesos tecnológicos a su cargo</t>
  </si>
  <si>
    <t>C05952024</t>
  </si>
  <si>
    <t>Prestación de servicios profesionales para el acompañamiento en la ejecución, coordinación y seguimiento de los proyectos TIC relacionados con los procesos tecnológicos de la Oficina de Tecnologías de la Información de Positiva Compañía de Seguros, en cualquiera de sus etapas desde la estructuración hasta la entrega de productos y/o servicios</t>
  </si>
  <si>
    <t>C05962024</t>
  </si>
  <si>
    <t>Servicios de apoyo a la gestión en la proyección de documentos, procedimientos, manuales y proyectos de TIC, relacionados con los procesos tecnológicos de la oficina de tecnologías de la información de POSITIVA</t>
  </si>
  <si>
    <t>C05972024</t>
  </si>
  <si>
    <t>Prestar servicios profesionales jurídicos y afines en contratación pública y privada, para adelantar gestiones requeridas por la Oficina de Tecnologías de la Información, de acuerdo con el plan de contratación y políticas institucionales establecidas por Positiva Compañía de Seguros S.A</t>
  </si>
  <si>
    <t>C84292024</t>
  </si>
  <si>
    <t>WIMBU – 9010164445</t>
  </si>
  <si>
    <t>31/01/2024</t>
  </si>
  <si>
    <t>Es necesario habilitar en nube procesos de datos compatibles con la arquitectura actual y asi fortalecer la arquitectura analitica del Observatorio de Riesgos Laborales.</t>
  </si>
  <si>
    <t>C76352024</t>
  </si>
  <si>
    <t>Dar cumplimiento a la normatividad legal vigente realizando actividades de Asesoria, Asistencia Técnica y de formación y Dosimetrías personales de Radiaciones Ionizantes</t>
  </si>
  <si>
    <t>C76362024</t>
  </si>
  <si>
    <t>C76372024</t>
  </si>
  <si>
    <t>DOSIMETROS PARA LAS EMPRESAS SECTOR SALUD DE LA SUCURSAL MAGDALENA</t>
  </si>
  <si>
    <t>C76382024</t>
  </si>
  <si>
    <t>30/12/2024</t>
  </si>
  <si>
    <t>Este proceso se encuentra incluido dentro del PLAN ANUAL DE CONTRATACIÓN como “Prestación de servicios en Salud Ocupacional. Lo anterior, para efectos de darle cumplimiento a lo establecido en los artículos 2, 59 y 80 del Decreto Ley 1295 de 1994, el artículo 11 de la Ley 1562 de 2012, el Decreto compilado 1072 de 2015, Resolución 0312 de 2019 y demás normas vigentes del Sistema General de Riesgos Laborales. En atención a la anterior normativa, la Sucursal Bolivar debe garantizar la gestión de promoción y prevención en empresas prioritarias, la cual está caracterizada como gran empresa, por ello, se requiere contar con Proveedores Especializados para la prestación de los servicios oportunos con eficiencia, eficacia y calidad, de manera que se minimicen los riesgos y se fidelicen los clientes. Es de vital importancia dar cumplimiento a la normatividad legal vigente, realizando actividades de Asesoria, Asistencia Técnica y de formación sobre el Sistema de Gestion de Seguridad y Salud en el Trabajo, para cumplir promesas de valor pactadas con los clientes, acorde con los resultados de su autoevaluación de estandares minimos, siniestralidad presentada y con los riesgos prioritarios identificados.</t>
  </si>
  <si>
    <t>C56302024</t>
  </si>
  <si>
    <t>Mantenimiento locativo Casas Medelin</t>
  </si>
  <si>
    <t>Se requiere realizar el mantenimiento</t>
  </si>
  <si>
    <t>C20022024</t>
  </si>
  <si>
    <t>Gcia. Talento Humano</t>
  </si>
  <si>
    <t>Beneficios a empleados - Nómina</t>
  </si>
  <si>
    <t>Apoyo de Sostenimiento Mensual de Aprendices</t>
  </si>
  <si>
    <t>NOMINA POSITIVA</t>
  </si>
  <si>
    <t>OTRO - NÓMINA</t>
  </si>
  <si>
    <t>11. Fomentar un ambiente laboral que favorezca la fidelización del talento humano, su desarrollo y bienestar integral</t>
  </si>
  <si>
    <t>*Apoyo de Sostenimiento Mensual de Aprendices + Arl de Estado Joven</t>
  </si>
  <si>
    <t>C20032024</t>
  </si>
  <si>
    <t>Aportes Caja de Compensacion Familiar</t>
  </si>
  <si>
    <t>Aportes Caja de Compensación Familiar 4%</t>
  </si>
  <si>
    <t>C20042024</t>
  </si>
  <si>
    <t>Aportes Fondos de Pensiones</t>
  </si>
  <si>
    <t>Aportes Fondos de Pensiones 12%</t>
  </si>
  <si>
    <t>C20052024</t>
  </si>
  <si>
    <t>Aportes ICBF</t>
  </si>
  <si>
    <t>Aportes ICBF 3%</t>
  </si>
  <si>
    <t>C20062024</t>
  </si>
  <si>
    <t>Aportes SENA</t>
  </si>
  <si>
    <t>Aportes SENA 2%</t>
  </si>
  <si>
    <t>C20072024</t>
  </si>
  <si>
    <t>Aporte Riesgos Laborales</t>
  </si>
  <si>
    <t>ARP 0,522%</t>
  </si>
  <si>
    <t>C20102024</t>
  </si>
  <si>
    <t>Auxilio de Transporte</t>
  </si>
  <si>
    <t>Auxilio o Subsidio de Transporte</t>
  </si>
  <si>
    <t>C20112024</t>
  </si>
  <si>
    <t>Bonificaciones</t>
  </si>
  <si>
    <t>Bonificaciones (Bonificación Por Dirección) - De ley únicamente al Presidente</t>
  </si>
  <si>
    <t>C20152024</t>
  </si>
  <si>
    <t>Cesantias</t>
  </si>
  <si>
    <t>Cesantías - 30 días de salarios por año</t>
  </si>
  <si>
    <t>C20172024</t>
  </si>
  <si>
    <t>Beneficios a empleados</t>
  </si>
  <si>
    <t>Dotación al Personal</t>
  </si>
  <si>
    <t>Dotación</t>
  </si>
  <si>
    <t>C20182024</t>
  </si>
  <si>
    <t>Entidades Promotoras de Salud EPS</t>
  </si>
  <si>
    <t>Entidades Promotoras de Salud EPS 8,5%</t>
  </si>
  <si>
    <t>C20192024</t>
  </si>
  <si>
    <t>Horas Extras (conductores)</t>
  </si>
  <si>
    <t>Horas Extras</t>
  </si>
  <si>
    <t>C20202024</t>
  </si>
  <si>
    <t>Indemnizaciones</t>
  </si>
  <si>
    <t>C20212024</t>
  </si>
  <si>
    <t>Prima de Navidad</t>
  </si>
  <si>
    <t>Prima de Navidad - 1 mes de sueldo básico</t>
  </si>
  <si>
    <t>C20222024</t>
  </si>
  <si>
    <t>Prima de Servicios</t>
  </si>
  <si>
    <t>Prima de Servicios - 15 días EP</t>
  </si>
  <si>
    <t>C20232024</t>
  </si>
  <si>
    <t>Prima de Vacaciones</t>
  </si>
  <si>
    <t>Prima de Vacaciones - 15 días de salario</t>
  </si>
  <si>
    <t>C20242024</t>
  </si>
  <si>
    <t>Prima Extralegal</t>
  </si>
  <si>
    <t>Prima Extralegal (Prima Servicios TO Pacto Colectivo)</t>
  </si>
  <si>
    <t>C20252024</t>
  </si>
  <si>
    <t>Prima Tecnica</t>
  </si>
  <si>
    <t>Prima Técnica - Máximo 50%</t>
  </si>
  <si>
    <t>C20312024</t>
  </si>
  <si>
    <t>Provision Bonificacion Especial de Recreacion</t>
  </si>
  <si>
    <t>Provisión Bonificación Especial de Recreación</t>
  </si>
  <si>
    <t>C20322024</t>
  </si>
  <si>
    <t>Provision Bonificacion por Desempeño</t>
  </si>
  <si>
    <t>Provisión Bonificación por Desempeño (Pacto Colectivo 18%)</t>
  </si>
  <si>
    <t>C20332024</t>
  </si>
  <si>
    <t>Provision Prima de Antigüedad</t>
  </si>
  <si>
    <t>Provisión Prima de Antigüedad (Bonificación por servicios prestados ) - 35% sueldo mensual pagadero una vez al año Art 10 Dto 40 de 1998</t>
  </si>
  <si>
    <t>C20452024</t>
  </si>
  <si>
    <t>Subsidio de Alimentacion - Pacto Colectivo</t>
  </si>
  <si>
    <t>Subsidio de Alimentación - 2% de SMDLV Pacto Colectivo</t>
  </si>
  <si>
    <t>C20462024</t>
  </si>
  <si>
    <t>Sueldos</t>
  </si>
  <si>
    <t>C20472024</t>
  </si>
  <si>
    <t>Vacaciones</t>
  </si>
  <si>
    <t>Vacaciones - 15 días remunerados</t>
  </si>
  <si>
    <t>C24202024</t>
  </si>
  <si>
    <t>"LA CONTRATISTA prestará a POSITIVA COMPAÑÍA DE SEGUROS S.A, sus servicios de apoyo"</t>
  </si>
  <si>
    <t>C20542024</t>
  </si>
  <si>
    <t>Gasto Administrativo</t>
  </si>
  <si>
    <t>DIAZ GONZALEZ JAIME ALBERTO</t>
  </si>
  <si>
    <t>PRESTACIÓN DE SERVICIOS - ASESOR SERVICIOS JURIDICOS ESPECIALIZADOS PARA PRESIDENCIA Y SECRETARÍA GENERAL</t>
  </si>
  <si>
    <t>C20552024</t>
  </si>
  <si>
    <t>CEPEDA GORDILLO JULIE ANDREA</t>
  </si>
  <si>
    <t>PRESTACIÓN DE SERVICIOS - ASESOR NORMATIVO</t>
  </si>
  <si>
    <t>OPS - ASESOR NORMATIVO</t>
  </si>
  <si>
    <t>C20522024</t>
  </si>
  <si>
    <t>CRUZ SUAREZ WILLIAM</t>
  </si>
  <si>
    <t>PRESTACIÓN DE SERVICIOS - ASESOR LABORAL</t>
  </si>
  <si>
    <t>OPS - ASESOR LABORAL</t>
  </si>
  <si>
    <t>C20582024</t>
  </si>
  <si>
    <t>OLIVEIRA PULIDO DANIEL ABEL</t>
  </si>
  <si>
    <t>PRESTACIÓN DE SERVICIOS - ASESOR GESTION DE CONOCIMIENTO</t>
  </si>
  <si>
    <t>OPS - ASESOR GESTION DE CONOCIMIENTO</t>
  </si>
  <si>
    <t>C20082024</t>
  </si>
  <si>
    <t>Auxilio de Gafas / Lentes</t>
  </si>
  <si>
    <t>PACTO COLECTIVO</t>
  </si>
  <si>
    <t>FONDO - PACTO COLECTIVO AUXILIO DE GAFAS</t>
  </si>
  <si>
    <t>Pacto colectivo auxilio de gafas</t>
  </si>
  <si>
    <t>Pacto Colectivo - Cláusula 16 Aux_Lentes</t>
  </si>
  <si>
    <t>C20092024</t>
  </si>
  <si>
    <t>Auxilio de Matricula Pacto Colectivo</t>
  </si>
  <si>
    <t>FONDO - PACTO COLECTIVO AUXILIO DE MATRICULA</t>
  </si>
  <si>
    <t>Pacto colectivo auxilio de matricula</t>
  </si>
  <si>
    <t>Pacto Colectivo - Cláusucla 25 Aux_Matriculas</t>
  </si>
  <si>
    <t>C20162024</t>
  </si>
  <si>
    <t>Creditos Educativos</t>
  </si>
  <si>
    <t>FONDO - PACTO COLECTIVO CREDITOS EDUCATIVOS</t>
  </si>
  <si>
    <t>Pacto colectivo créditos educativos</t>
  </si>
  <si>
    <t>Pacto Colectivo - Cláusula 6 Créditos educativos</t>
  </si>
  <si>
    <t>C20562024</t>
  </si>
  <si>
    <t>PINZON SARMIENTO INGRID MILENA</t>
  </si>
  <si>
    <t>PRESTACIÓN DE SERVICIOS - APOYO TÉCNICO OPERATIVO</t>
  </si>
  <si>
    <t>OPS - APOYO TECNICO OPERATIVO</t>
  </si>
  <si>
    <t>OPS - APOYO TECNICO  OPERATIVO</t>
  </si>
  <si>
    <t>C20602024</t>
  </si>
  <si>
    <t>PRICE WATERHOUSECOOPERS SAS</t>
  </si>
  <si>
    <t>PRESTACIÓN DE SERVICIOS  Selección de personal</t>
  </si>
  <si>
    <t>Se solicita contratar los servicios especializados de una empresa que realice actividades relacionadas con la selección y valoración de los candidatos a servidores públicos para Positiva Compañía de Seguros S.A. a fin de proveer los empleos que se vayan generando como resultado de la dinámica de la Compañía.</t>
  </si>
  <si>
    <t>Proceso de selección de personal</t>
  </si>
  <si>
    <t>C20632024</t>
  </si>
  <si>
    <t>Outsoursing de Nomina</t>
  </si>
  <si>
    <t>PRESTACIÓN DE SERVICIOS  Administración nómina</t>
  </si>
  <si>
    <t>31/03/2021</t>
  </si>
  <si>
    <t>Positiva Compañía de Seguros S.A. solicita contratar los servicios especializados de una empresa que realice las actividades relacionadas con el proceso, manejo y administración de la nómina, así como la liquidación y los pagos correspondientes de los beneficios de obligatorio cumplimiento de la nómina de personal desde la vinculación hasta la desvinculación del personal de planta en la Compañía.</t>
  </si>
  <si>
    <t>Administración de nómina</t>
  </si>
  <si>
    <t>C20572024</t>
  </si>
  <si>
    <t>SALAZAR RIVERA SUNER KATERINE</t>
  </si>
  <si>
    <t>Prestación de servicios profesionales para brindar apoyo en la realización y seguimiento de las actividades asociadas al proceso de gestión de conocimiento, con el propósito de fortalecer las capacidades técnicas y comportamentales de los colaboradores de la Compañía.</t>
  </si>
  <si>
    <t>OPS - ASESOR GESTION DE CAMBIO</t>
  </si>
  <si>
    <t>C20532024</t>
  </si>
  <si>
    <t>SEPULVEDA ROJAS LIZETH MAYERLIN</t>
  </si>
  <si>
    <t>PRESTACIÓN DE SERVICIOS - ASESOR CONTRATACIÓN</t>
  </si>
  <si>
    <t>OPS - ASESOR CONTRATACIÓN</t>
  </si>
  <si>
    <t>OPS - ASESOR CONTRATACIÓN PROVEEDORES</t>
  </si>
  <si>
    <t>C20402024</t>
  </si>
  <si>
    <t>Sist Gestión en Seg y Salud en Trabajo COPASO</t>
  </si>
  <si>
    <t>SO ANDES</t>
  </si>
  <si>
    <t>PRESTACIÓN DE SERVICIOS PROCESO DE SISTEMA DE SST - EXAMENES SO INGRESO-SEGUIMIENTO-EGRESO</t>
  </si>
  <si>
    <t>Prestación de servicios para desarrollar el sistema de gestión de seguridad y salud en el trabajo SGSST para el año 2024 - examenes de ingreso, egreso, seguimiento y otros por norma</t>
  </si>
  <si>
    <t>Examenes de SO egreso - periodicos/seguimiento  - egreso</t>
  </si>
  <si>
    <t>C20672024</t>
  </si>
  <si>
    <t>ALMERA - SIMPLE</t>
  </si>
  <si>
    <t>PRESTACIÓN DE SERVICIOS  Plataforma indicadores de gestión</t>
  </si>
  <si>
    <t>SOPORTE  Y MANTENIMIENTO de ALMERA( Software SIMPLE)</t>
  </si>
  <si>
    <t>GA/MANTENIMIENTO  SISTEMA DE INDICADORES - SIMPLE</t>
  </si>
  <si>
    <t>C84302024</t>
  </si>
  <si>
    <t>ASOCIACIÓN COLOMBIANA DE HOSPITALES Y CLÍNICAS - ACHC – 8600137502</t>
  </si>
  <si>
    <t>01/09/2024</t>
  </si>
  <si>
    <t>C84312024</t>
  </si>
  <si>
    <t>HSEC INNOVATION SAS – 900997285</t>
  </si>
  <si>
    <t>C84322024</t>
  </si>
  <si>
    <t>SERVICIOS VIALES OCUPACIONALES SAS – 901071903</t>
  </si>
  <si>
    <t>C84332024</t>
  </si>
  <si>
    <t>SERVICIOS INTEGRALES DE SALUD DEL MAGDALENA SAS – 9000180455</t>
  </si>
  <si>
    <t>C25012024</t>
  </si>
  <si>
    <t>Vice. de Inversiones</t>
  </si>
  <si>
    <t>BLOOMBERG FINANCE LP - (Proveedor internacional NIT No aplica)</t>
  </si>
  <si>
    <t>Suministro de información en tiempo real sobre el comportamiento de activos financieros y variables macroeconómicas que permiten realizar seguimiento a las operaciones del portafolio, a las estrategias planteadas, a la valoración del portafolio de inversiones así como realizar control y análisis de riesgos.</t>
  </si>
  <si>
    <t>Esta herramienta es necesaria para tomar las decisiones de inversión de la compañía y realizar el monitoreo a los riesgo de mercado acorde con las politicas, límites y lineamientos aprobados por la Junta Directiva.</t>
  </si>
  <si>
    <t>El presupuesto contempla la pantalla de la Vicepresidencia de Inversiones y la pantalla de la OGIR</t>
  </si>
  <si>
    <t>C25022024</t>
  </si>
  <si>
    <t>PRIMERAPAGINA COLOMBIA SAS-8300800748</t>
  </si>
  <si>
    <t>Suministro de claves de acceso a la página web y al suministro de información sobre el comportamiento y desempeño del sector financiero, a través del servicio de reportes vía e-mail.</t>
  </si>
  <si>
    <t>82111900</t>
  </si>
  <si>
    <t>Es importante conocer de primera mano las noticias relevantes que pueden impactar los mercados financieros es necesario para realizar la gestión del portafolio, ya que permite tomar rapidamente decisiones de inversión o desinversión, así como realizar una evaluación de riesgos.</t>
  </si>
  <si>
    <t>C25042024</t>
  </si>
  <si>
    <t>ELEMENTO ALPHA SAS-9012582296</t>
  </si>
  <si>
    <t>Realiza una oferta de servicios de tecnología en análisis financiero, inteligencia de negocios, construcción de portafolios de inversión y análisis sectorial</t>
  </si>
  <si>
    <t>Herramienta tecnológica que permite la integración de diversas variables relacionadas con los fondos de capital privado,con el fin de realizar evaluación,selección y seguimiento de estos fondos</t>
  </si>
  <si>
    <t>C82542024</t>
  </si>
  <si>
    <t>ASESORES EN SISTEMAS DE GESTION – 9014197432</t>
  </si>
  <si>
    <t>Garantizar las actividades de asesoría y asistencia técnica en materia de Seguridad y Salud en el Trabajo para las empresas de la modalidad de atención Gran MiPyMe, con base en los programas del PLAN BÁSICO LEGAL, PLAN AVANZADO Y PLAN ESPECIALIZADO, de la estrategia CREA del Modelo de Gestión POSITIVA SUMA, al igual que el acompañamiento para la investigación de presuntos accidentes de trabajo graves, mortales o leves (que por concepto técnico lo ameriten), con la implementación de estrategias para la prevención de accidentes laborales buscando el impacto de la siniestralidad, asesoría técnica especializada para cubrir la demanda de solicitudes de reclasificación de empresas por requerimientos internos de la compañía y por entes de control y vigilancia, para fortalecer la intervención en las empresas MiPyMes afiliadas a POSITIVA COMPAÑÍA DE SEGUROS S.A., bajo el lineamiento de intervención del prototipo técnico, con un grupo de personal interdisciplinario para ser desarrolladas en las sucursales de las zonas de Atlántico, Antioquia, Valle, Santander, Bogotá Coordinadora.</t>
  </si>
  <si>
    <t>C82552024</t>
  </si>
  <si>
    <t>1/01/2015</t>
  </si>
  <si>
    <t>C35292024</t>
  </si>
  <si>
    <t>Prestación de servicios para la participación publicitaria y presencia de marca en eventos masivos a través de diferentes espacios y comunicaciones dentro del ecosistema digital de Páramo Presenta, para la divulgación de las diferentes estrategias de mercadeo y comunicaciones, planeadas por la vicepresidencia de negocios de Positiva compañía de Seguros S.A.</t>
  </si>
  <si>
    <t>82101600-82101506-82101501</t>
  </si>
  <si>
    <t>Esta contratación ofrece a Positiva la oportunidad de contar con un aliado con la idoneidad y experiencia necesaria para la planificación y ejecución de actividades de publicidad exterior, ofreciendo los siguientes beneficios:  * Amplio Alcance: Ofrece la capacidad de llegar a una audiencia amplia y diversa, permitiendo que la marca llegue a un gran número de personas  * Ubicación Estratégica: Lograr ubicar la marca estratégicamente permite conectarnos con todos los segmentos socioeconómicos. Impacto Visual: Captar la atención y transmitir el mensaje de la marca de manera efectiva. Reforzar Mensajes: Creando coherencia de la estrategia de mercadeo y ampliar el alcance del mensaje. * Cobertura Geográfica: Llegar a áreas geográficas específicas o a audiencias locales, aumentando nuestra visibilidad en esas regiones. * Aumento de la Conciencia de Marca: Contribuyendo a aumentar la conciencia de marca y familiarizar a las personas con la Compañía.</t>
  </si>
  <si>
    <t>C15362024</t>
  </si>
  <si>
    <t>Prestación de servicios profesionales para el despliegue de la estrategia de innovación incluyendo la ejecución de actividades para el mantenimiento del sistema de innovación, la gestión de proyectos de innovación en todas sus etapas y la articulación con la planeación estratégica y la arquitectura empresarial.</t>
  </si>
  <si>
    <t>Se require continuar con la gestion al proceso de Innovación incluyendo la ejecución de actividades para el mantenimiento del sistema de innovación, la gestión de proyectos de innovación en todas sus etapas y la articulación con la planeación estratégica y la arquitectura empresarial.</t>
  </si>
  <si>
    <t>C15372024</t>
  </si>
  <si>
    <t>Prestación de servicios profesionales de apoyo en la creación, actualización y seguimiento de proyectos, retos e iniciativas definidos en el portafolio de proyectos para la vigencia actual y contemplados en el proceso de planeación estratégica de la Compañía.</t>
  </si>
  <si>
    <t>Es importante para Positiva contar con apoyo a la oficina de estrategia y desarrollo en la realización seguimientos y cargue de información correspondiente al desempeño de los cronogramas de los proyectos, retos e iniciativas definidos en el portafolio de proyectos para la vigencia actual y acompañamiento en la consolidación de la información relacionada con el portafolio de proyectos con el fin de llevar la actualización de la información de seguimiento para proyectos estratégicos de la compañía.</t>
  </si>
  <si>
    <t>C15382024</t>
  </si>
  <si>
    <t>Prestación de servicios profesionales a la gestión de sostenibilidad de la compañía en su eje ambiental a través de la formulación de proyectos e iniciativas que permitan cumplir con las metas trazadas en el plan de cambio climático y en el sistema de gestión ambiental, alineado a los principios de Pacto Global y los Objetivos de Desarrollo Sostenible, aplicable para la compañía.</t>
  </si>
  <si>
    <t>80111600</t>
  </si>
  <si>
    <t>Es importante para Positiva profundizar en el alcance, los objetivos, los requisitos de una contratación una adecuada planeación, así como la revisión de aspectos relacionados con programas de educación ambiental y gestión social, como también en la promoción de la cultura ambiental mediante estrategias de educación dirigidas a prevenir la contaminación y el deterioro ambiental.</t>
  </si>
  <si>
    <t>C15392024</t>
  </si>
  <si>
    <t>Desarrollo de una herramienta SAAS (Software as a Service) que permita realizar la vinculación de los diferentes clientes de la compañía, generación de alertas, firma electrónica generación de formulario en PDF y almacenamiento de la información, garantizando una adecuada experiencia del cliente.</t>
  </si>
  <si>
    <t>25191503</t>
  </si>
  <si>
    <t>POSITIVA se encuentra obligada a realizar las diligencias necesarias para confirmar y actualizar, los datos suministrados en el Formulario de conocimiento del cliente que por su naturaleza puedan variar (dirección, teléfono, actividad, origen de los recursos, etc) de forma anual. Lo anterior se hace necesario contar con una herramienta robusta que permita realizar la vinculación de los diferentes clientes de la compañía, con generación de alertas, firma electrónica, expedición de formulario en PDF y almacenamiento de la información, garantizando una adecuada experiencia del cliente.</t>
  </si>
  <si>
    <t>C86062024</t>
  </si>
  <si>
    <t>EL CONTRATISTA, se compromete a la prestación de servicios para la gestión en seguridad industrial, seguridad de procesos y salud ocupacional para el cliente ECOPETROL S.A. y su grupo empresarial.</t>
  </si>
  <si>
    <t>C86072024</t>
  </si>
  <si>
    <t>Prestación de servicios para el suministro de mano de obra temporal para la atención, gestión y ejecución de las actividades y acciones derivadas del cumplimiento de los sendos contratos celebrados entre Positiva Compañía de Seguros S.A., y ECOPETROL SA y su grupo empresarial</t>
  </si>
  <si>
    <t>C82562024</t>
  </si>
  <si>
    <t>MANAGEMENT GROUP HSEQ SAS – 9007448683</t>
  </si>
  <si>
    <t>C45342024</t>
  </si>
  <si>
    <t>C56312024</t>
  </si>
  <si>
    <t>Vigencia 2024 (1/1/2024 al 31/12/2024) contrato de arrendamiento 398 de 2020 para la Sucursal Santander. Adición requerida debido al ajuste por el incremento real del IPC</t>
  </si>
  <si>
    <t>C83152024</t>
  </si>
  <si>
    <t>ASESORIAS PROFESIONALES EN SG-SST SAS – 9003137321</t>
  </si>
  <si>
    <t>11/04/2023</t>
  </si>
  <si>
    <t>Dar continuidad a la prestación de servicios integrales de asistencia técnica y capacitación en Promoción y Prevención, con un grupo de personal interdisciplinario especializado en Prevención de Riesgos Laborales en el marco de Proyectos, de conformidad con el marco legal colombiano vigente, para las empresas afiliadas a las sucursales de las Zonas Antioquia, Atlántico, Valle y Santander (incluidas aquellas con presencia nacional) en la modalidad de atención Gran Empresa y servicios transversales de actividades técnico-administrativas relacionadas con el proceso.</t>
  </si>
  <si>
    <t>C84342024</t>
  </si>
  <si>
    <t>PRESTASALUD COLOMBIA SAS – 9015717417</t>
  </si>
  <si>
    <t>PRESTACION DE SERVICIOS DE PROMOCION Y PREVENCION – PSICOSOCIAL</t>
  </si>
  <si>
    <t>"Teniendo en cuenta lla necesidad de dar continuadad al proyecto implementado en el 2023 y desarrollar todo el despliegue operativo del nuevo modelo psicosocial POSITIVAMENTE MAS! es importante impactar y fortalecer la prevención de los riesgos psicosociales que impacta sobre la salud mental en el mundo empresarial y laboral, se espera con el proyecto 2024 implementar programas y continuar con el diseño de acciones psicosociales, asegurar la colocación del nuevo mdelo y ampliar la cobertura en als empres afiliads, a través del apoyo de un porveedor experto, teneindo en cuenta que las cifras mundiales estiman que cada año se pierden 12 000 millones de días de trabajo debido a la depresión y la ansiedad, a un costo de US$ 1 billón por año en pérdida de productividad; 703.000 personas mueren por suicido en el mundo cada año, de los cuales en las américas al rededor de 63.000; El 15% de trabajadores en edad adulta sufren desórdenes mentales. Sumado a lo anterior y teniendo en cuenta nuestro que el hacer preventivo como aseguradora de riesgos laborales, orenta acciones de abordaje en salud psicosocial y que dentro de los sistemas de vigilancia epidemiológica debemos impactar positivamente en la salud mental según resolución 2764 de 2022, es necesario ampliar el servicio integral para asegurar la mayor cobertura en la prestación de servicios de orientación psicológica como insta el parágrafo del artículo 6 donde como aseguradora debemos tener un espacio de ayuda no presencial, además e complementar dentro de los servicios que hoy se prestan en este sentido. elementos diferenciales como servicio 24/7; caracterización de las poblaciones atenidas en niveles de afectación para orientar los programas y atenciones adecuadas dentro del marco de promoción y prevención, formar en las empresas equipos de autoasistencia formando a trabajadores en temas relacionados con atención primeros auxilios psicológicos para no psicólogos, formación en temas relacionados con salud mental para lso equipos técnicos de las empresasd y a los grupos de vigilancia epidemioógica, según criterios de inclusión previstos en la resolución 2764 de 2022. Por lo anterior y teniendo en cuenta que el ofertante tiene como objeto de trabajo diseñar productos y servicios a peronas y trabajadores en , administrar las redes de profesionales que prestan los servicios de orientación psicológica. con ayuda tecnológica para hacer más eficientes las comunicaciones entre psicologos y trabajadores, capacidd para generar reportes estadísticas de información de población atendida, mapeos tamiz de la población atendida, que aporte al diseño de programas rompiendo las barreras de oportunidad, asegurando atenciones inmediaatas, entro otros servicio. En POSITIVA el comportamiento no es diferente, de aucrdo con el último informe de enfermedad laboral, lo trastornos mentales son la terrcera causa de sinistralidad, lo cual motiva una mayr implementación de accioens en el componente psicosocial."</t>
  </si>
  <si>
    <t>C24212024</t>
  </si>
  <si>
    <t>JHONFREDY CHAVARRO</t>
  </si>
  <si>
    <t>PRESTACIÓN DE SERVICIOS - Prestar servicios profesionales para la gestión de relacionamiento con grupos de interés y otras entidades públicas y privadas</t>
  </si>
  <si>
    <t>Prestar servicios profesionales para la gestión de relacionamiento con grupos de interés y otras entidades públicas y privadas para la estrategia de gobierno corporativo, en coordinación con las diferentes dependencias para Positiva Compañía de Seguros S.A.</t>
  </si>
  <si>
    <t>C83162024</t>
  </si>
  <si>
    <t>PRESTACION DE SERVICIOS DE PROMOCION Y PREVENCION – LIQUIDACION_CONTRATOS</t>
  </si>
  <si>
    <t>LIQUIDACION CONTRATO APP FGN</t>
  </si>
  <si>
    <t>C83172024</t>
  </si>
  <si>
    <t>LIQUIDACION CONTRATO EIS NIVEL NACIONAL</t>
  </si>
  <si>
    <t>C35302024</t>
  </si>
  <si>
    <t>852023</t>
  </si>
  <si>
    <t>ASSIST CARD DE COLOMBIA S.A.S</t>
  </si>
  <si>
    <t>El contratista se obliga con Positiva, a la prestación del servicio de cobertura internacional integral, que se requieran para atender a los asegurados de Positiva Compañía de Seguros SA en los productos comercializados de Riesgos Laborales, Pólizas estudiantiles, vida grupo y vida individual, cuando en cumplimiento de las actividades propias de su profesión u oficio deban desplazarse fuera del país en comisión.</t>
  </si>
  <si>
    <t>90121801</t>
  </si>
  <si>
    <t>25/01/2024</t>
  </si>
  <si>
    <t>Generación y mantenimiento de negocios nuevos</t>
  </si>
  <si>
    <t>C69022024</t>
  </si>
  <si>
    <t>YENNY CAROLINA AVILA BETANCOURT C.C  1.032.425.454</t>
  </si>
  <si>
    <t>PRESTACION DE SERVICIOS: Prestar servicios profesionales y de acompañamiento para el monitoreo del ciclo de vida de los siniestros de ARL (AT – EL) con énfasis en el  componente social y  orientado a los mecanismos de interacción de la persona  con una condición de salud,  con los entornos familiar y comunitario,  emprendimiento y red de apoyo.   identificando aquellos que presentan  desviaciones o requieren apoyo en este aspecto  durante la prestación  de los servicios de Rehabilitación Integral a cargo de la ARL  Positiva Compañía de Seguros.</t>
  </si>
  <si>
    <t>C20302024</t>
  </si>
  <si>
    <t>Programas de Bienestar Social y Recreacion</t>
  </si>
  <si>
    <t>FSS</t>
  </si>
  <si>
    <t>PRESTACIÓN DE SERVICIOS -Compra de uniformes, camisetas e implementos deportivos, con el fin de dar cumplimiento a los reglamentos de los torneos interempresariales, donde participan las diferentes disciplinas deportivas que representan a POSITIVA COMPAÑÍA DE SEGUROS S.A  adicionalmente para el desarrollo de la actividad física y entrenamientos de los equipos deportivos.</t>
  </si>
  <si>
    <t>53102710</t>
  </si>
  <si>
    <t>Se requiere compra de elementos deportivos para los funcionarios que representen a la Compañía en los diferentes encuentros deportivos del 2024</t>
  </si>
  <si>
    <t>Elementos deportivos</t>
  </si>
  <si>
    <t>C83182024</t>
  </si>
  <si>
    <t>Prestación de servicios integrales de asesoría, asistencia técnica y capacitación en Promoción y Prevención, con un grupo de personal interdisciplinario especializado en Prevención de Riesgos Laborales en el marco de Proyectos de conformidad con el marco legal colombiano vigente, para las empresas afiliadas a la Zona Bogotá (incluidas aquellas con presencia nacional) en la modalidad de atención Gran Empresa y servicios transversales de actividades técnico-administrativas relacionadas con el proceso.</t>
  </si>
  <si>
    <t>C20132024</t>
  </si>
  <si>
    <t>Capacitación de Personal</t>
  </si>
  <si>
    <t>COMPENSAR</t>
  </si>
  <si>
    <t>PRESTACIÓN DE SERVICIOS APOYO LOGÍSTICO PARA PROGRAMA DE CAPACITACIÓN 2024</t>
  </si>
  <si>
    <t>94121505-80141607-93141808-60105610</t>
  </si>
  <si>
    <t>Apoyar con los medios necesarios, el desarrollo de las acciones de formación, así como brindar capacitaciones para fortalecer las competencias de los colaboradores de Positiva.  </t>
  </si>
  <si>
    <t>Apoyo logístico para Capacitación</t>
  </si>
  <si>
    <t>C20282024</t>
  </si>
  <si>
    <t>PRESTACIÓN DE SERVICIOS APOYO LOGÍSTICO PARA PROGRAMA DE BIENESTAR 2024</t>
  </si>
  <si>
    <t>Prestación de servicios para desarrollar el programa de Bienestar en alizanzas estrategicas para el año 2024</t>
  </si>
  <si>
    <t>Apoyo logístico para Bienestar</t>
  </si>
  <si>
    <t>C20372024</t>
  </si>
  <si>
    <t>PRESTACIÓN DE SERVICIOS APOYO LOGÍSTICO PARA PROGRAMA DE SST 2024</t>
  </si>
  <si>
    <t>Prestación de servicios para desarrollar el programa de SST en alizanzas estrategicas para el año 2024</t>
  </si>
  <si>
    <t>Apoyo logístico para SST</t>
  </si>
  <si>
    <t>C23542024</t>
  </si>
  <si>
    <t>LUIS HUMBERTO USTÁRIZ GONZÁLEZ</t>
  </si>
  <si>
    <t>Prestar servicios profesionales relacionados con la revisión de las políticas adoptadas por Positiva para la suscripción de contratos marco, los suplementos, cartas de confirmación y acuerdos de intercambio de garantías, para la operación con instrumentos financieros derivados, verificando que dichas políticas se ajusten al mercado de derivados y a la normatividad colombiana aplicables. Así mismo, asesorar sobre el impacto de los posibles cambios en las políticas adoptadas sobre los contratos marco previamente suscritos por Positiva</t>
  </si>
  <si>
    <t>La Compñaía require efectuar revisión documental y soporte normativo</t>
  </si>
  <si>
    <t>C85522024</t>
  </si>
  <si>
    <t>VIATICOS 2024</t>
  </si>
  <si>
    <t>C77692024</t>
  </si>
  <si>
    <t>S&amp;S IPS SEGURIDAD Y SALUD EN EL TRABAJO SAS – 9008825468</t>
  </si>
  <si>
    <t>Prestación de servicios de Promoción y Prevención para implementar, mejorar y/o mantener actividades de asesoría técnica del Sistema de Gestión de Seguridad y Salud en Trabajo, con base en los Programas de la Estrategia POSITIVA CREA del Modelo de Gestión POSITIVA SUMA en PLAN BASICO - Programa de Prevención y Protección Colectiva e Individual, Promoción y Prevención en Salud PLAN AVANZADO Programa Gestión para el control de Incidentes y Accidentes de Trabajo, Programa de Gestión Prevención de la Enfermedad Profesional PLAN ESPECIALIZADO Programas de Vigilancia Epidemiológica para el acompañamiento de las empresas afiliadas a POSITIVA COMPAÑÍA DE SEGUROS en la Sucursal Coordinadora Bogotá, en la modalidad de atención Planes GRAN EMPRESA</t>
  </si>
  <si>
    <t>C77702024</t>
  </si>
  <si>
    <t>OCUSERVIS SAS – 8050179507</t>
  </si>
  <si>
    <t>EL CONTRATISTA, se compromete con POSITIVA COMPAÑÍA DE SEGUROS S.A., a la Prestación de servicios de Promoción y Prevención para implementar, mejorar y/o mantener actividades de asesoría, asistencia técnica y de formación en Seguridad y Salud en Trabajo con base en los Programas del PLAN BASICO Programa de Prevención y Protección Colectiva e Individual, Programa de Investigación de Incidentes y Accidentes de Trabajo PLAN AVANZADO Programa de Gestión para el Control de Incidentes y Accidentes de Trabajo de la estrategia CREA del Modelo de Gestión POSITIVA SUMA, para atención de las empresas afiliadas a POSITIVA COMPAÑIA DE SEGUROS, en la modalidad de atención de Planes GRAN EMPRESA de la Sucursal Coordinadora Bogotá</t>
  </si>
  <si>
    <t>C56322024</t>
  </si>
  <si>
    <t>C79362024</t>
  </si>
  <si>
    <t>"Teniendo en cuenta que el Aliado Estratégico grupo saludes una empresa especializada en actividades de asesoriasmedicina preventiva y del trabajo, entrenamientos a Brigadas de Emergencias,asesoría legal enfocada al cumplimiento de la normatividad enseguridad industrial y salud en el trabajo; asi mismo, maneja el estudio de toxicologia en la que se cuenta con temas quimicos entre otros.Realiza investigaciones de campo en riesgo biologico,gestion en bioseguridad.Cuenta con equipo técnico calificado, certificadocon experiencia, calidad, cumplimiento, oportunidad e idoneidad y servicio que nos permiten satisfacer a nuestros clientes en la prestación de servicios de consultoría, capacitación y entrenamiento en materia de seguridad y salud en el trabajo."</t>
  </si>
  <si>
    <t>C77682024</t>
  </si>
  <si>
    <t>BELISARIO VELASQUEZ &amp; ASOCIADOS SAS – 8345046004</t>
  </si>
  <si>
    <t>EL CONTRATISTA se compromete a realizar la prestación de servicios de Promoción y Prevención para implementar, mejorar y/o mantener actividades de asesoría técnica del sistema de gestión de seguridad y salud en el trabajo con base en los programas de los planes PLAN BASICO: Programa estructura empresarial, Programa de Preparación y Atención de emergencias, Programa Protección colectiva e individual, Programa Promoción y Prevención en Salud y Programa investigación de incidentes y accidentes de trabajo, PLAN BASICO: Programa estructura empresarial, Programa de Preparación y Atención de emergencias, Programa Protección colectiva e individual, Programa Promoción y Prevención en Salud y Programa investigación de incidentes y accidentes de trabajo, PLAN AVANZADO: Programa Gestión para el control de incidentes y accidentes de trabajo y Programa de Gestión Prevención de la Enfermedad Profesional, PLAN ESPECIALIZADO: Programas de Vigilancia Epidemiológico y PLAN GESTION INTEGRAL: Programa Sistema de Gestión, de la Estrategia CREA del Modelo de Gestión POSITIVA SUMA, para la atención de las empresas afiliadas a POSITIVA COMPAÑÍA DE SEGUROS, en la modalidad de atención GRAN EMPRESA especialmente en las empresas INSTITUTO NACIONAL DE VIAS, EJERCITO NACIONAL, ARMADA NACIONAL y la FUERZA AEROESPACIAL COLOMBIANA de la Sucursal Coordinadora Bogotá.</t>
  </si>
  <si>
    <t>C05982024</t>
  </si>
  <si>
    <t>0741-2023</t>
  </si>
  <si>
    <t>ITM</t>
  </si>
  <si>
    <t>"Servicios de implementación, configuración y puesta en funcionamiento de una solución tecnológica avanzada de servicios de un Centro de Operaciones de Seguridad (SOC) robusto, para optimizar la postura de seguridad digital de POSITIVA con el fin de fortalecer el ciclo avanzado de ciberseguridad desde el marco de NIST (Identificar, Proteger y Detectar)"</t>
  </si>
  <si>
    <t>05/02/2024</t>
  </si>
  <si>
    <t>C69042024</t>
  </si>
  <si>
    <t>LAURA GIRALDO MARTINEZ CC 1.117.530.856</t>
  </si>
  <si>
    <t>PRESTACION DE SERVICIOS: Prestar servicios profesionales y acompañamiento para el monitoreo del ciclo de vida de los siniestros de ARL (AT – EL) identificando aquellos que presentan desviaciones durante la prestación de los servicios de Rehabilitación Integral a cargo de la ARL Positiva Compañía de Seguros.</t>
  </si>
  <si>
    <t>C83192024</t>
  </si>
  <si>
    <t>Prestación de servicios integrales en el rol de asesoría por proyecto en prevención para: asesoría, asistencia técnica y capacitación en Promoción y Prevención, con un grupo de personal interdisciplinario especializado en Prevención de Riesgos Laborales en el marco de Proyectos de conformidad con el marco legal colombiano vigente, para las empresas afiliadas en el Grupo Empresarial Rama Judicial a nivel nacional y realizar servicios transversales de actividades técnico-administrativas relacionadas con el proceso.</t>
  </si>
  <si>
    <t>C24222024</t>
  </si>
  <si>
    <t>SUPERINTENDENCIA DE INDUSTRIA Y COMERCIO</t>
  </si>
  <si>
    <t>PAGO DE REGISTRO DE MARCA</t>
  </si>
  <si>
    <t>Se requiere el registro de la marca Emabajador de Abrazos para ser utilizada a nivel nacional</t>
  </si>
  <si>
    <t>Registro de la marca Emabajador de Abrazos</t>
  </si>
  <si>
    <t>C79372024</t>
  </si>
  <si>
    <t>SALUD Y SERVICIOS OCUPACIONALES SAS - IPSSO – 9006335161</t>
  </si>
  <si>
    <t>Prestación de servicios de Promoción y Prevención para implementar, mejorar y/o mantener actividades de asesoría, asistencia técnica y de formación en Seguridad y Salud en el Trabajo con base en los programas de la estrategia POSITIVA CREA del Modelo de Gestión POSITIVA SUMA de PLAN ESPECIALIZADO en los programas de Vigilancia Epidemiológica de acuerdo a los Planes de Trabajo pactados con la empresas y cargados en el aplicativo GESTPOS, para empresas afiliadas a POSITIVA COMPAÑÍA DE SEGUROS en la modalidad de atención de GRAN EMPRESA de la Sucursal Tipo C - Arauca de la Sucursal Coordinadora Santander.</t>
  </si>
  <si>
    <t>C79382024</t>
  </si>
  <si>
    <t>FAPES SAS – 9004886854</t>
  </si>
  <si>
    <t>Prestación de servicios de Promoción y Prevención para implementar, mejorar y/o mantener actividades de asesoría, asistencia técnica y de formación en Seguridad y Salud en el Trabajo con base en los programas de la estrategia POSITIVA CREA del Modelo de Gestión POSITIVA SUMA de PLAN AVANZADO en los programas de Gestión para el Control de Incidentes y Accidentes de Trabajo y Gestión para la Prevención de la Enfermedad Laboral de acuerdo a los Planes de Trabajo pactados con la empresas y cargados en el aplicativo GESTPOS, para empresas afiliadas a POSITIVA COMPAÑÍA DE SEGUROS en la modalidad de atención de GRAN EMPRESA de la Sucursal Tipo C - Arauca de la Sucursal Coordinadora Santander.</t>
  </si>
  <si>
    <t>C20482024</t>
  </si>
  <si>
    <t>SODEXO</t>
  </si>
  <si>
    <t>PRESTACIÓN DE SERVICIOS  Gastos administrativos dotación</t>
  </si>
  <si>
    <t>Se requiere contar con un proveedor que facilite la entrega de dotación al personal que por ley tiene derecho nuestros funcionarios que cumplan con el requisito, a través de bonos efectivos para tal fin.</t>
  </si>
  <si>
    <t>Administración de cheques SODEXO dotación de personal</t>
  </si>
  <si>
    <t>C81222024</t>
  </si>
  <si>
    <t>C45352024</t>
  </si>
  <si>
    <t>SYC OTROSI I</t>
  </si>
  <si>
    <t>09/08/2023</t>
  </si>
  <si>
    <t>08/03/2024</t>
  </si>
  <si>
    <t>C45362024</t>
  </si>
  <si>
    <t>86</t>
  </si>
  <si>
    <t>"Prestacion de servicios de una solucion Web en la modalidad de software como servicio SaaS para la administración de cartera para el control y seguumiento de los procesos de cobro que adelanta la compañía en Cartera ARL, y recobros por Mora a la Fecha del evento por GESTION DE COBRANZA CARTERA APORTES CONCILIACION "</t>
  </si>
  <si>
    <t>30/08/2024</t>
  </si>
  <si>
    <t>"Se debe efectuar gestion de Prestacion de servicios de una solucion Web en la modalidad de software como servicio SaaS para la administración de cartera para el control y seguumiento de los procesos de cobro que adelanta la compañía en Cartera ARL, y recobros por Mora a la Fecha del evento por GESTION DE COBRANZA CARTERA APORTES CONCILIACION"</t>
  </si>
  <si>
    <t>C82112024</t>
  </si>
  <si>
    <t>"Chequeos Ejecutivos para la alta Dirección como apoyo al programa de riesgo cardiovascular, buscandodetectar factores de riesgo de manera temprana para intervenirlas y evitar su influencia negativa sobre la salud de la población objeto, bajo el marco""La importancia de asumir la prevención para gestionar los posibles riesgos"", del programa de medicina preventiva dirigido a la población objeto buscando, mejorar su calidad de vida y su productividad, así mismo establecer hábitos de vida y salud que permitan prevenir enfermedades, incluso antes que se manifiesten con síntomas."</t>
  </si>
  <si>
    <t>C82122024</t>
  </si>
  <si>
    <t>"Dar continuidad a la prestación de servicios de Promoción y Prevención para implementar, mejorar y/o mantener actividades de asesoría técnica del Sistema de Gestión de Seguridad y Salud en Trabajo, con base en los Programas de la Estrategia POSITIVA CREA del Modelo de Gestión POSITIVA SUMA en PLAN BASICO - Programa de Prevención y Protección Colectiva e Individual, Programa de Promoción y Prevención en Salud y Programa de Investigación de Incidentes y Accidentes de Trabajo; PLAN AVANZADO - Gestión para la prevención de EP (énfasis Psicosocial) y AT; PLAN ESPECIALIZADO - Programas de Vigilancia Epidemiológico (énfasis Psicosocial), para la atención de las empresas afiliadas a POSITIVA COMPAÑÍA DE SEGUROS, en la modalidad de atención Planes GRAN EMPRESA específicamente las empresas GRUPO EMPRESARIAL RAMA JUDICIAL, a nivel nacional"</t>
  </si>
  <si>
    <t>C05992024</t>
  </si>
  <si>
    <t>"Servicio de soporte para la generación de información, disponibilidad de almacenamiento y asignación dedicada de ancho de banda de internet para la transferencia de información"</t>
  </si>
  <si>
    <t>"La Compañía requiere unificar y disponer de la información (documentos y metadata documental) de todos los tramites gestionados por SYC en un repositorio cloud, por tal motivo se hace necesaria la dedicación de recurso humano, disponer de mayor capacidad en almacenamiento temporal y asignación dedicada de ancho de banda de internet con el fin de realizar la transferencia a la nube"</t>
  </si>
  <si>
    <t>C06002024</t>
  </si>
  <si>
    <t>LISS NATALIA NIETO</t>
  </si>
  <si>
    <t>"Prestar servicios profesionales como abogado especializado a la Oficina de Tecnologías de la Información brindando desde su experiencia, formación y capacitación apoyo jurídico en gestión administrativa, como también en todas las etapas contractuales propias de la oficina"</t>
  </si>
  <si>
    <t>Las tecnologias de la informacion evolucionan rapidamente y demandan mantener al personal ampliamente capacitado en las tendencias.</t>
  </si>
  <si>
    <t>C56332024</t>
  </si>
  <si>
    <t>Vigencia 2024 (2/2/2024 al 31/12/2024) contrato de arrendamiento 79 de 2016 para la Sucursal Risaralda</t>
  </si>
  <si>
    <t>C35312024</t>
  </si>
  <si>
    <t>1372024</t>
  </si>
  <si>
    <t>ADR WORK S.A.S</t>
  </si>
  <si>
    <t>12/02/2024</t>
  </si>
  <si>
    <t>C23552024</t>
  </si>
  <si>
    <t>JACKEL MONTOYA</t>
  </si>
  <si>
    <t>"Prestar servicios profesionales especializados en derecho corporativo, lo cual incluye: derecho de la propiedad industrial y derecho marcario, protección de datos personales (habeas data y financiero), derechos de autor, secreto empresarial, seguridad de la información, prácticas restrictivas, fusiones adquisiciones y otras formas de asociación, competencia desleal, Conceptuar sobre litigios ante autoridades administrativas, asuntos corporativos y relaciones negociales, comercio electrónico, complience regulatorio, entre otros. El asesor podrá además ser encargado de la atención de audiencias de conciliación; gestiones en reclamaciones administrativas ante el Ministerio del Trabajo y otros entes administrativos; y trámites de registro ante organismos como las cámaras de comercio, la Superintendencia de Industria y Comercio, y todos aquellos que resulten necesarios para el cabal desarrollo de las actividades asignadas en cumplimiento del objeto contractual"</t>
  </si>
  <si>
    <t>La Compañía requiere la contratación de abogados o firmas de abogados que cuenten con la idoneidad y experiencia procesal, amplio conocimiento en el tema especifico</t>
  </si>
  <si>
    <t>C23562024</t>
  </si>
  <si>
    <t>VLEX</t>
  </si>
  <si>
    <t>Prestarle a Positiva el servicio de acceso a la plataforma digital de consulta jurídica</t>
  </si>
  <si>
    <t>C83202024</t>
  </si>
  <si>
    <t>Prestacióndeserviciosintegralesdeasesoría,asistenciatécnicaycapacitaciónenPromociónyPrevención,conungrupodepersonalinterdisciplinarioespecializadoenPrevencióndeRiesgosLaboralesenelmarcodeProyectosdeconformidadconelmarcolegalcolombianovigente,paralasempresasafiliadasalaZonaBogotá(incluidasaquellasconpresencianacional)enlamodalidaddeatenciónGranEmpresayserviciostransversalesdeactividadestécnico-administrativas relacionadas con el proceso.</t>
  </si>
  <si>
    <t>C23572024</t>
  </si>
  <si>
    <t>LAURA GRISALES</t>
  </si>
  <si>
    <t>Prestar su servicios para apoyo en el Macroproceso de Gestión Jurídica</t>
  </si>
  <si>
    <t>C56342024</t>
  </si>
  <si>
    <t>Expedición del Seguro Obligatorio de Accidentes de Tránsito (SOAT), para los vehículos propiedad de POSITIVA. OCK 209 - ODT 001</t>
  </si>
  <si>
    <t>12/02/2025</t>
  </si>
  <si>
    <t>Seguro Obligatorio de Accidentes de Tránsito (SOAT)</t>
  </si>
  <si>
    <t>C15402024</t>
  </si>
  <si>
    <t>DOUBLE V PARTNERS</t>
  </si>
  <si>
    <t>Asesoría y acompañamiento técnico en el desarrollo de un modelo de negocio rentable, innovador y escalable para vender seguros de vida de forma digital.</t>
  </si>
  <si>
    <t>Se requiere diseñar nuestro próximo seguro de vida digital incluyendo el modelo completo de negocio con el fin de favorecer la competitividad de la compañía en el mercado asegurador y garantizar a nuestros clientes una experiencia 100% digital en la suscripción, pago y reclamación de su seguro.</t>
  </si>
  <si>
    <t>C56352024</t>
  </si>
  <si>
    <t>Vigencia 2024 (1/3/2024 al/31/12/2024) contrato de arrendamiento para la Sucursal Arauca</t>
  </si>
  <si>
    <t>Se requiere contar con el inmueble para la operación de la Sucursal Arauca</t>
  </si>
  <si>
    <t>C76392024</t>
  </si>
  <si>
    <t>CLINICA PORTO AZUL AUNA – 900248882 1</t>
  </si>
  <si>
    <t>•Cumplimiento legal contemplado en el parágrafo Nº 2 del artículo 11 de la Ley 1562 de 2012 el cual determina la necesidad de realizar actividades de promoción y prevención, el Decreto compilado 1072 de 2015, Resolución 0312 de 2019 en la que se definen los Estándares Mínimos del Sgsst legal contemplado en el parágrafo Nº 2 del artículo 11 de la Ley 1562 de 2012 el cual determina la necesidad de realizar actividades de promoción y prevención, el Decreto compilado 1072 de 2015, Resolución 0312 de 2019 en la que se definen los Estándares Mínimos del Sgsst• La necesidad de continuidad de los servicios de PYPen la empresasafiliadas , en todas sus modalidades: educa, acompaña y comunica, teniendo en cuenta que el parágrafo Nº 2 del artículo 11 de la Ley 1562 de 2012 determina la necesidad de realizar actividades de promoción y prevención.• Para lograr la cobertura y brindar servicios de asesoría, a la empresas en la modalidad planes regularesafiliadas a POSITIVA COMPAÑÍA DE SEGUROS Sucursal Coordinadora Atlantico, en la vigencia 2024</t>
  </si>
  <si>
    <t>C76402024</t>
  </si>
  <si>
    <t>SANITHELP S.A.S. – 9009781208</t>
  </si>
  <si>
    <t>C76412024</t>
  </si>
  <si>
    <t>MAXISERVICIOS OCUPACIONALES INTEGRALES S.A.S. – 9005302621</t>
  </si>
  <si>
    <t>C76422024</t>
  </si>
  <si>
    <t>SOLSALUD CARIBE  IPS SAS – 9012368323</t>
  </si>
  <si>
    <t>C76432024</t>
  </si>
  <si>
    <t>LIDERAMOS , ASESORIAS E INTERMEDIACIONES SAS  – 9004078301</t>
  </si>
  <si>
    <t>C76442024</t>
  </si>
  <si>
    <t>NAZLY RAMIREZ JIMENEZ (Espacio Vivo) – 9007162352</t>
  </si>
  <si>
    <t>C56362024</t>
  </si>
  <si>
    <t>Adecuacion locativa y traslado sede de Positiva en la ciudad de Arauca</t>
  </si>
  <si>
    <t>C35322024</t>
  </si>
  <si>
    <t>Asesoría y acompañamiento técnico en el desarrollo de un modelo de negocio rentable, innovador y escalable para vender seguros de vida de forma digital</t>
  </si>
  <si>
    <t>C06012024</t>
  </si>
  <si>
    <t>CAMERFIRMA</t>
  </si>
  <si>
    <t>Prestación de servicios mantenimiento de correo electrónico certificado para integrar el servicio al Software de Gestión Documental definido por Positiva</t>
  </si>
  <si>
    <t>Cumplimiento normativo frente a la Circular 007 y 008 de la Superintendencia Financiera de Colombia en lo relacionado con el manejo de canales seguros</t>
  </si>
  <si>
    <t>C15412024</t>
  </si>
  <si>
    <t>Tres T capital</t>
  </si>
  <si>
    <t>Implementar un Sistema Integral de Gestión Documental para Optimizar los Procesos Prioritarios de Positiva Compañía de Seguros S.A., en cumplimiento del contrato y otrosí correspondiente al año 2023</t>
  </si>
  <si>
    <t>En la actualidad toda la Gestión documental está realizándose por medio de terceros quienes realizan todo el procesamiento de la correspondencia y trámites, por lo que es necesario rediseñar el propósito del gestor documental que sea gobernado por la compañía, con el fin de que sea una aplicación para el procesamiento digital, almacenamiento y custodia de archivo, integrándose con otros sistemas de la compañía, evitando el manejo de varios aplicativos y optimizando el desarrollo de los procesos.</t>
  </si>
  <si>
    <t>14. Formalización de alianzas estratégicas  con sector público y privado</t>
  </si>
  <si>
    <t>C81232024</t>
  </si>
  <si>
    <t>AMBIENTE Y BIENESTAR LABORAL SAS – 9009253411</t>
  </si>
  <si>
    <t>SERVICIOS DE PROMOCION Y PREVENCIÒN EN LA ESTRATEGIA DE HIGIENE Y SEGURIDAD INDUSTRIAL EN LA REGIONAL CENTRAL Y ORINOQUIA.</t>
  </si>
  <si>
    <t>C81242024</t>
  </si>
  <si>
    <t>REMA CONSULTORES SAS – 9013087640</t>
  </si>
  <si>
    <t>SE REQUIERE EL APOYO DEL PROVEEDOR PARA ASESORAR DE MANERA GERENCIAL PARA LOS DIRECTIVOS DE LA FGN QUE PERMITAN GESTIONAR SUS RIESGOS DE FORMA ESTRUCTURADA ADOPTANDO ESTANDARES DE ADMINISTRACIÓN DEL TALENTO HUMANO</t>
  </si>
  <si>
    <t>C81252024</t>
  </si>
  <si>
    <t>CONSULTORIAS ESPECIALIZADAS SAS – 9009502315</t>
  </si>
  <si>
    <t>C81262024</t>
  </si>
  <si>
    <t>IMPLEMENTAR SERVICIOS DE ASESORIA TÉCNICA EN PREVENCIÓN DE ACCIDENTES LABORALES Y ENFERMEDADES A TRAVES DE METODOLOGIAS EN REALIDAD VIRTUAL PARA LOS SERVIDORES DE LA FGN</t>
  </si>
  <si>
    <t>C76452024</t>
  </si>
  <si>
    <t>SIGPE CONSULTORES SAS – 9003077359</t>
  </si>
  <si>
    <t>C83212024</t>
  </si>
  <si>
    <t>Dar continuidad a la prestación de servicios integrales de asistencia técnica y capacitación en Promoción y Prevención, con un grupo de personal interdisciplinario especializado en Prevención de Riesgos Laborales en el marco de Proyectos, de conformidad con el marco legal colombiano vigente, para las empresas afiliadas a las sucursales de las Zonas Antioquia, Atlántico, Valle y Santander (incluidas aquellas con presencia nacional) en la modalidad de atención Gran Empresa y servicios transversales de actividades técnico-administrativas relacionadas con el proceso.”</t>
  </si>
  <si>
    <t>C56372024</t>
  </si>
  <si>
    <t>6/03/2024</t>
  </si>
  <si>
    <t>C79392024</t>
  </si>
  <si>
    <t>IPS PROGRESANDO EN SALUD SAS – 9008765843</t>
  </si>
  <si>
    <t>"Motiva la solicitud de esta contratación en la necesidad de brindar servicios a las empresas de la sucursal Norte de Santander argumentando que “brindar atención a las empresas afiliadas a Positiva Compañía de Seguros, para ejecutar actividades de Promoción y Prevención del Modelo de Gestión POSITIVA SUMA, en asesoría y asistencia técnica del Sistema de Gestión en Seguridad y Salud en el trabajo con el fin de dar cumplimiento legal y promover comportamientos seguros para la prevención de los Riesgos Laborales. Satisfacer a nuestros clientes en la prestación de servicios de consultoría, capacitación y entrenamiento en materia de seguridad y salud en el trabajo La contratación con este aliado estratégico favorece la atención a empresas nuevas y antiguas que requieren fortalecer el SGSST de acuerdo con la experiencia, Innovación, compromiso y conocimiento del medio.” Así mismo, argumentó en la solicitud de esta contratación que “SAHIPREes una empresa especializada en actividades de vigilancia epidemiológica, medicina preventiva y del trabajo, auditorías al SGSST, entrenamientos a Brigadas de Emergencias, asesoría legal enfocada al cumplimiento de la normatividad en seguridad industrial y salud en el trabajo. (…) Cuenta con equipo técnico calificado, certificado con experiencia, calidad, cumplimiento, oportunidad e idoneidad y servicio que nos permiten satisfacer a nuestros clientes en la prestación de servicios de consultoría, capacitación y entrenamiento en materia de seguridad y salud en el trabajo a las empresas afiliadas en la Sucursal Norte de Santander. (…) es una empresa de salud y seguridad en el trabajo, habilitada ante el Instituto Departamental de Salud para la prestación del bloque de servicios que corresponden al SGSST, encargada de promover y mantener un excelente grado de bienestar integral de los trabajadores del sector empresarial público y privado, fomentando la promoción, prevención y control de factores de riesgo de ambiente laboral, convirtiéndonos en el mejor aliado para su organización; de esta manera es grato para nosotros poder contribuir en los procesos diarios relacionados en el área de SEGURIDAD Y SALUD EN EL TRABAJO. (…) El proveedor acredita la idoneidad, experiencia, conocimiento del modelo de atención, competencias técnicas, hechos que confieren ventajas en la prestación del servicio. (…) tiene la capacidad técnica y administrativa, además cuenta con la experiencia en la realización de actividades de asesoría, asistencia técnica y de formación del Sistema de Gestión de Seguridad y Salud en el Trabajo, ejecutadas de conformidad en vigencias anteriores y en la presente vigencia."</t>
  </si>
  <si>
    <t>C56382024</t>
  </si>
  <si>
    <t>Vigencia 2024 (1/4/2024 al 31/08/2024) contrato de arrendamiento 297 de 2010 para la Sucursal Sucre</t>
  </si>
  <si>
    <t>C79402024</t>
  </si>
  <si>
    <t>PARATIMED IPS SAS – 9009130977</t>
  </si>
  <si>
    <t>Prestación de servicios de Promoción y Prevención para implementar, mejorar y/o mantener actividades de,asesoría, asistencia técnica y de formación en Seguridad y Salud en el Trabajo de la Estrategia CREA del Modelo de Gestion Positiva SUMA, de acuerdo a los Planes de Trabajo pactados con la empresas y cargados en el aplicativo GESTPOS, en apoyo a las principales actividades especializadas en materia de Brigadas de emergencia y planes de emrgencia,asi como las diferentes actividades de apoyo riesgo Psicosocial, para empresas afiliadas a Positiva Compañía de Segurospara empresas en la SucursalSantanderde la Zona Santander y teniendo en cuenta el ingreso de un grupo considerable de empresas</t>
  </si>
  <si>
    <t>C79412024</t>
  </si>
  <si>
    <t>Con la contratación de COMPAÑIA R.S.O S.A., se espera obtener:•Conocimiento de las necesidades de nuestros clientes para la implementación del SG-SST.•Adaptabilidad a los cambios de la compañía y clientes relacionados con la programación, dinámica cultural y estructura organizacional.•Canales de comunicación que fortalecen la estandarización de las temáticas a nivel nacional.•Oportunidad y calidad en la prestación de los servicios •Experiencia y reconocimiento en el mercado.•Incentivar la sensibilización del empleador y su responsabilidad en la prevención de los accidentes de trabajo y enfermedades laborales y la necesidad de fortalecer el desarrollo del autocuidado y propiciar ambientes saludables y seguros. •Aumentar los índices de cobertura de intervención en prevención de riesgos laborales, mejor productividad y satisfacción de empleadores y trabajadores asegurados.•Contratación de empresas de la región lo que incentiva la generación de empleo, dinamizar la economía del departamento así como la de la región y finalmente del país</t>
  </si>
  <si>
    <t>C83222024</t>
  </si>
  <si>
    <t>SERVICIOS INTEGRALES EN EL ROL ASESORÍA POR PROYECTO EN PREVENCIÓN PARA: ASESORÍA, ASISTENCIA TÉCNICA Y CAPACITACIÓN, INTERDISCIPLINARIA EN PREVENCIÓN DE RIESGOS LABORALES, DE CONFORMIDAD CON EL MARCO LEGAL COLOMBIANO VIGENTE</t>
  </si>
  <si>
    <t>C83232024</t>
  </si>
  <si>
    <t>27/12/2023</t>
  </si>
  <si>
    <t>Prestación de servicios integrales en el rol ejecutivo integral de servicios (EIS) para la asistencia técnica interdisciplinaria en prevención de riesgos laborales, de conformidad con el modelo de atención definido por la Compañía, para tal fin y el marco legal colombiano vigente, prestación de servicios integrales en el rol ejecutivo integral de servicios (EIS) para la asistencia técnica interdisciplinaria en prevención de riesgos laborales, de conformidad con el modelo de atención definido por la Compañía, para tal fin y el marco legal colombiano vigente, en empresas afiliadas con cobertura a nivel nacional de Positiva Compañía de Seguros</t>
  </si>
  <si>
    <t>C20382024</t>
  </si>
  <si>
    <t>Sujeto a oferta *** DEAs SUCURSALES</t>
  </si>
  <si>
    <t>SUMINISTRO COMPRA DEA SUCURSALES</t>
  </si>
  <si>
    <t>1/06/2024</t>
  </si>
  <si>
    <t>Prestación de servicios para desarrollar el sistema de gestión de seguridad y salud en el trabajo SGSST para el año 2024 en los planes de emergencia a nivel nacional</t>
  </si>
  <si>
    <t>Compra DEA sucursales</t>
  </si>
  <si>
    <t>C20392024</t>
  </si>
  <si>
    <t>PRESTACIÓN DE SERVICIOS PROCESO DE SISTEMA DE SEGURIDAD Y SALUD EN EL TRABAJO - EXAMENES SO</t>
  </si>
  <si>
    <t>EXAMENES DE INGRESO EGRESO Y SEGUIMIENTO</t>
  </si>
  <si>
    <t>C20442024</t>
  </si>
  <si>
    <t>Sujeto a oferta</t>
  </si>
  <si>
    <t>PRESTACIÓN DE SERVICIOS PROCESO DE SISTEMA DE SEGURIDAD Y SALUD EN EL TRABAJO - Medicina preventiva</t>
  </si>
  <si>
    <t>Prestación de servicios para desarrollar el sistema de gestión de seguridad y salud en el trabajo SGSST para el año 2024 monitoreo de salud</t>
  </si>
  <si>
    <t>EXAMENES DE MONITOREO EN SALUD</t>
  </si>
  <si>
    <t>C20612024</t>
  </si>
  <si>
    <t>Negociación Pacto 2024</t>
  </si>
  <si>
    <t>OTRO - FINANCIACIÓN PACTO COLECTIVO 10SMMLV - Cláusula 26</t>
  </si>
  <si>
    <t>OTRO - FINANCIACIÓN PACTO COLECTIVO 10SMMLV - Cláusula 26 asesoría externa para TO</t>
  </si>
  <si>
    <t>C20692024</t>
  </si>
  <si>
    <t>3 PUNTOS</t>
  </si>
  <si>
    <t>SUMINISTRO - CHAQUETAS NUEVOS 2024</t>
  </si>
  <si>
    <t>Adquisición de chaquetas y morrales corporativos para el fortalecimiento de la identidad y sentido de pertenencia de los colaboradores por la marca Positiva Compañía de Seguros, contribuyendo a su vez a la cultura organizacional y al subproceso de bienestar e incentivos de la Compañía.</t>
  </si>
  <si>
    <t>Chaquetas para el personal nuevo de 2024</t>
  </si>
  <si>
    <t>C56392024</t>
  </si>
  <si>
    <t>Mantenimiento preventivo y correctivo con suministro de respuestos, insumos y accesorios para el vehiculo de la Coordinadora Atlantico de Positiva Compañía de Seguros  S.A.</t>
  </si>
  <si>
    <t>C56402024</t>
  </si>
  <si>
    <t>Mantenimiento preventivo y correctivo con suministro de respuestos, insumos y accesorios para el vehiculo de la Coordinadora Antioquia de Positiva Compañía de Seguros  S.A.</t>
  </si>
  <si>
    <t>C56412024</t>
  </si>
  <si>
    <t>Vigencia 2024 (1/4/2024 al 31/12/2024) contrato de arrendamiento 207 de 2013 para la Sucursal Nariño</t>
  </si>
  <si>
    <t>C83242024</t>
  </si>
  <si>
    <t>8/04/2024</t>
  </si>
  <si>
    <t>C56422024</t>
  </si>
  <si>
    <t>OPERACIÓN DEL EDIFICIO TORRE POSITIVA PH VIGENCIA 2024</t>
  </si>
  <si>
    <t>C20742024</t>
  </si>
  <si>
    <t>ASOFONDOS</t>
  </si>
  <si>
    <t>PRESTACIÓN DE SERVICIOS PROCESO DE GESTIÓN DE CONOCIMIENTO</t>
  </si>
  <si>
    <t>Brindar acciones de formación a los colaboradores de acuerdo a los establecido en el Plan Institucional de Capacitación </t>
  </si>
  <si>
    <t>Gestión de conocimiento</t>
  </si>
  <si>
    <t>C20592024</t>
  </si>
  <si>
    <t>C20682024</t>
  </si>
  <si>
    <t>CENTENO ROCA RAFAEL</t>
  </si>
  <si>
    <t>PRESTACIÓN DE SERVICIOS  - Apoyo a la gestión de la Secretaría General y Jurídica desde la perspectiva operativa, logística o asistencial</t>
  </si>
  <si>
    <t>Prestación de servicios de apoyo a la gestión de la Secretaría General y Jurídica desde la perspectiva operativa, logística o asistencial</t>
  </si>
  <si>
    <t>OPS - APOYO LOGÍSTICO TODOS LOS PROGRAMAS</t>
  </si>
  <si>
    <t>C84352024</t>
  </si>
  <si>
    <t xml:space="preserve">PRESTACION DE SERVICIOS DE PROMOCION Y PREVENCION – EDUCA  EL CONTRATISTA,              
Nuevo objeto: PRESTACIÓN DE SERVICIOS PARA EL MANTENIMIENTO Y EVOLUCIÓN DEL SOFTWARE ALISSTA GESTION A TU ALCANCE® / ALISSTA® SUM, PARA LA OPERACIÓN DE LOS PROCESOS DE PROMOCIÓN Y PREVENCIÓN EN SUS AMBIENTES WEB Y MÓVIL                                                                                      </t>
  </si>
  <si>
    <t>01/06/2024    nueva fecha:   01-09-2024</t>
  </si>
  <si>
    <t>C35332024</t>
  </si>
  <si>
    <t>Prestación de servicios de apoyo  a la gestión para el desarrollo de actividades de mercadeo y comunicaciones                                Nuevo objeto:   EL CONTRATISTA, se compromete con POSITIVA COMPAÑÍA DE SEGUROS S.A., a la Prestación de servicios de apoyo a la gestión para el desarrollo de actividades logísticas de la Vicepresidencia de Negocios, tendientes a la fidelización, mantenimiento de cliente interno y externo, apoyando las estrategias de Endomarketing, gestión del proceso de manejo y construcción de conceptos de comunicación y análisis de tendencias del mercado y la competencia</t>
  </si>
  <si>
    <t>01/05/2024 Nueva Fecha agosto 2024</t>
  </si>
  <si>
    <t>Esta contratación ofrece a Positiva la oportunidad de contar con un aliado con la idoneidad y experiencia necesaria para la planificación y ejecución de actividades BTL, manejando de manera eficiente todos los detalles logísticos para desarrollar correctamente ferias, festivales, talleres, congresos, seminarios, foros, actividades de capacitación, entre otros, además, estar actualizado con las tenencias del mercado, aportando ideas innovadoras y originales que nos ayudaran a destacarnos en el mercado</t>
  </si>
  <si>
    <t>C20622024</t>
  </si>
  <si>
    <t>C83252024</t>
  </si>
  <si>
    <t>C80422024</t>
  </si>
  <si>
    <t>BIENESTAR OCUPACIONAL DE OCCIDENTE S.A.S. – 9011875858</t>
  </si>
  <si>
    <t>C83262024</t>
  </si>
  <si>
    <t>C69052024</t>
  </si>
  <si>
    <t>KAREN LORENA BECERRA</t>
  </si>
  <si>
    <t>C69062024</t>
  </si>
  <si>
    <t>INGRID ARROYO</t>
  </si>
  <si>
    <t>C69072024</t>
  </si>
  <si>
    <t>CLAUDIA VIVES</t>
  </si>
  <si>
    <t>C06022024</t>
  </si>
  <si>
    <t>"Otrosí 0723-2023 - Servicios arrendamiento para la implementación, despliegue y soporte de la infraestructura en la Nube de Google Cloud Platform (GCP) para soportar la aplicación de gestión documental"</t>
  </si>
  <si>
    <t>C06032024</t>
  </si>
  <si>
    <t>"Otrosí 0723-2023 - Servicios mantenimiento para la implementación, despliegue y soporte de la infraestructura en la Nube de Google Cloud Platform (GCP) para soportar la aplicación de gestión documental.  Migración de información documental de los sistemas relacionados con el SGDA de Positiva"</t>
  </si>
  <si>
    <t>C83272024</t>
  </si>
  <si>
    <t>16/04/2024</t>
  </si>
  <si>
    <t>Se requiere garantizar la gestión logistica intergral para ejecutar las actividades técnicas en promoción de la salud y prevención de riesgos laborales para Rama Judicial, Fiscalía General de la Nación, EPM, Distrito de Medellin y Grandes cuentas. Además, se debe continuar con la prestación de servicios de campañas de promoción y prevención para todas las empresas afiliadas.</t>
  </si>
  <si>
    <t>C83282024</t>
  </si>
  <si>
    <t>Prestación de Servicios Integrales en promoción y prevención de riesgos laborales en rol por proyecto para: Asesoría y asistencia técnica y capacitación, servicios transversales de actividades técnico-administrativas relacionadas con el proceso, a través de un grupo interdisciplinario, de conformidad con el marco legal colombiano vigente, para las empresas afiliadas a las sucursales de la Zona Valle (incluidas aquellas con presencia nacional) en la modalidad de atención Gran Empresa.</t>
  </si>
  <si>
    <t>C83292024</t>
  </si>
  <si>
    <t>Prestación de Servicios Integrales en promoción y prevención en el rol de asesoría por proyecto en prevención para: asesoría, asistencia técnica y capacitación con un grupo interdisciplinario en prevención de riesgos laborales de conformidad con el marco legal colombiano vigente, en el Grupo Empresarial Rama Judicial a nivel nacional y realizar servicios transversales de actividades técnico-administrativas relacionadas con el proceso</t>
  </si>
  <si>
    <t>C83302024</t>
  </si>
  <si>
    <t>UT CROMA MEDICAL – 9017939226</t>
  </si>
  <si>
    <t>01/07/2024</t>
  </si>
  <si>
    <t>C83312024</t>
  </si>
  <si>
    <t>Prestación de servicios integrales de asistencia técnica y capacitación en Promoción y Prevención de riesgos laborales, servicios transversales de actividades técnicoadministrativas relacionadas con el proceso, con un grupo interdisciplinario especializado de conformidad con el marco legal colombiano vigente, para las empresas afiliadas a la Zona Bogotá (sucursal Bogotá, sucursal meta (Guaviare, Vichada Guainía, Vaupés) (incluidas aquellas con presencia nacional) en la modalidad de atención Gran Empresa.</t>
  </si>
  <si>
    <t>C83322024</t>
  </si>
  <si>
    <t>C84362024</t>
  </si>
  <si>
    <t>PRESTACIÓN DE SERVICIOS DE HOSTING, SOPORTE FUNCIONAL (MESA DE AYUDA), SOPORTE TECNOLÓGICO, DESARROLLO, MANTENIMIENTO ADAPTATIVO Y EVOLUTIVO DEL SOFTWARE ALISSTA GESTIÓN A TU ALCANCE® Y ALISSTA® SUM, INCLUIDAS LAS APP PARA DISPOSITIVOS MÓVILES EN LOS SISTEMAS OPERATIVOS ANDROID Y IOS</t>
  </si>
  <si>
    <t>C56432024</t>
  </si>
  <si>
    <t>Graciela Tangarife</t>
  </si>
  <si>
    <t>PRESTACION DE SERVICIOS PROFESIONALES PARA EL APOYO, PROYECCION Y SEGUIMIENTO DE LOS PROCESOS CONTRACTUALES Y ADMINISTRATIVOS DE LA GERENCIA DE ABASTECIMIENTO ESTRATÉGICO DE LA VICEPRESIDENCIA FINANCIERA Y ADMINISTRATIVA DE POSITIVA COMPAÑÍA DE SEGUROS</t>
  </si>
  <si>
    <t>C24232024</t>
  </si>
  <si>
    <t>CAMARA DE COMERCIO DE BOGOTA</t>
  </si>
  <si>
    <t>PAGO DE RENOVACIÓN RUP</t>
  </si>
  <si>
    <t>Se requiere el pago de renovación del Registro Único de Proponentes RUP</t>
  </si>
  <si>
    <t>C84372024</t>
  </si>
  <si>
    <t>C75382024</t>
  </si>
  <si>
    <t>C75392024</t>
  </si>
  <si>
    <t>26/01/2024</t>
  </si>
  <si>
    <t>EL CONTRATISTA se compromete a realizar la prestación de servicios de Promoción y Prevención para implementar, mejorar y/o mantener actividades de asesoría, asistencia técnica y de formación en Seguridad y Salud en el Trabajo, del Plan Básico en los programas (Estructura Empresarial, Preparación y Atención de Emergencias, Promoción y Prevención en Salud, Protección Colectiva e individual) de la estrategia CREA del modelo de gestión POSITIVA SUMA,para atender las solicitudes de las empresas que pertenece a la sucursal Antioquia.</t>
  </si>
  <si>
    <t>C75402024</t>
  </si>
  <si>
    <t>LABOR HEALTH IPS SAS – 9015524721</t>
  </si>
  <si>
    <t>Prestación de servicios integrales para brindar acompañamiento, asistencia técnica y capacitación en el sistema de gestión de seguridad y salud en el trabajo de confirmadad con el marco legal colombiano vigente para la prevención de riesgo laborales, con el equipo interdisciplinario, en el cliente DISTRITO ESPECIAL DE CIENCIA Y TECNOLOGÍA DE MEDELLIN, entre otras empresas , para actividades focalizadas en la promoción de estilos de vida y trabajo saludables en Empresas para toda sucursal Antioquia</t>
  </si>
  <si>
    <t>C75412024</t>
  </si>
  <si>
    <t>RIESGO 360 SOLUCIONES INTEGRALES EN GESTIÓN DEL RIESGO SAS – 9017859064</t>
  </si>
  <si>
    <t>Ejecucion delas estrategias y línea de acciónde los programas de del modelo de gestión Positiva SUMA, la atencion de los sectores económicosde al accidentalidad contribuye en el logro de los objetivos Estratégicos de Fidelización y la satisfacción de las necesidades y expectativas de los clientes con relación seguimiento y cumplimiento de los planes de trabajo concertados. Es un proveedor por su experiencia, calidad, oportuna respuesta y condiciones de servicio que ofrece la optimización del servicio.</t>
  </si>
  <si>
    <t>C76462024</t>
  </si>
  <si>
    <t>"Para efectos de cumplir con la promesa de valor ofertada a nuestro cliente Cerrejón para el año 2024 y dar continuidad a los servicios , se hace necesario el recurso solicitado, con el cual se daria cumplimiento a todas las actividades asignadas a este proveedor con base en la dinámica del plan de trabajo de SST. Este contrato está orientado a mantener las actividades de prevención desde la gestión Integral en asesorías para: -Programa ""Cerrejón en Movimiento"" y la iniciativa Organización Saludable - Asesoria para la actualización documental de Programa Cerrejón en Movimiento - Asesoria para la actualización documental de Programa Cerrejón en Movimiento - Asesoría Nutricional para la intervención a trabajadores con sobrepeso y Obesidad - Asesoría de Médico Deportólogo en ejecución de planes de acondicionamiento físico usuarios inscritos en Cerrejón en Movimiento y usuarios gimnasio de alojamiento temporal. - Asesoría y acompañamiento a Estrategia de Cambio Cultural en Salud y Seguridad - Asesoría gestión oportuna de Accidentes de Trabajo"</t>
  </si>
  <si>
    <t>C76472024</t>
  </si>
  <si>
    <t>Para efectos de cumplir con la promesa de valor ofertada a nuestro cliente Cerrejón para el año 2024, se hace necesario el recurso solicitado, con el cual se daria cumplimiento a todas las actividades asignadas a este proveedor con base en la dinámica del plan de trabajo de SST. Este contrato está orientado a mantener las actividades de prevención desde la gestión Integral de la Higiene Ocupacional, (Este programa incluye asesoría y asistencia técnica para continuar con el diagnóstico de riesgo higiénico, diseño y estudios de ingeniería priorizados con los Grupos de Exposición Similar “GES”).</t>
  </si>
  <si>
    <t>C79422024</t>
  </si>
  <si>
    <t>TECNO PETROL QHSE DEL ORIENTE SAS – 9004789627</t>
  </si>
  <si>
    <t>Proveedor que tiene su sede principal en Tauramena -Casanare, lo que le permite prestar servicios a municipios donde se cocentran empresas representativas (Tauramena/ Villanueva)</t>
  </si>
  <si>
    <t>C79432024</t>
  </si>
  <si>
    <t>APROBANDO LTDA – 9000787008</t>
  </si>
  <si>
    <t>Este proveedor es el único con el que trabajamos para empresas del Sector de vigilancia en la región</t>
  </si>
  <si>
    <t>C79442024</t>
  </si>
  <si>
    <t>CUERPO DE BOMBEROS VOLUNTARIOS DE YOPAL – 8001952171</t>
  </si>
  <si>
    <t>Es estratégico este proveedor en Yopal</t>
  </si>
  <si>
    <t>C79452024</t>
  </si>
  <si>
    <t>BAQUIA CENTRO DE ENTRENAMIENTO EMPRESARIAL SAS – 9013836587</t>
  </si>
  <si>
    <t>Proveedor con trayectoria,reconocimiento, instalaciones adecuadas, cubre todo el territorio casanareño</t>
  </si>
  <si>
    <t>C79462024</t>
  </si>
  <si>
    <t>SAFETY FULL SAS – 9009490127</t>
  </si>
  <si>
    <t>El proveedor ha venido creciendo y prestando un servicio en óptimas condiciones, prestando asesoria y asistencia técnica, con buena calificación</t>
  </si>
  <si>
    <t>C79472024</t>
  </si>
  <si>
    <t>CUERPO DE BOMBEROS VOLUNTARIOS DE TAURAMENA – 8440009281</t>
  </si>
  <si>
    <t>Es estratégico este proveedor en Tauramena para atender la zona (muncipios como Tauramena, Villanueva, Monterey etc.)</t>
  </si>
  <si>
    <t>C84382024</t>
  </si>
  <si>
    <t>C84392024</t>
  </si>
  <si>
    <t>C84402024</t>
  </si>
  <si>
    <t>C84412024</t>
  </si>
  <si>
    <t>C84422024</t>
  </si>
  <si>
    <t>C84432024</t>
  </si>
  <si>
    <t>C84452024</t>
  </si>
  <si>
    <t>C84462024</t>
  </si>
  <si>
    <t>C84472024</t>
  </si>
  <si>
    <t>C84482024</t>
  </si>
  <si>
    <t>C81272024</t>
  </si>
  <si>
    <t>C81282024</t>
  </si>
  <si>
    <t>C81292024</t>
  </si>
  <si>
    <t>C81302024</t>
  </si>
  <si>
    <t>EL RIESGO PSICOSOCIAL ES UN RIESGO DE PERJUICIO DEL BIENESTAR FÍSICO Y PSICOLÓGICO DE LOS TRABAJADORES QUE DERIVA DE LA INTERACCIÓN ENTRE EL DISEÑO Y LA GESTIÓN DEL TRABAJO, DENTRO DEL CONTEXTO ORGANIZATIVO Y SOCIAL. LA EXPOSICIÓN A LOS RIESGOS PSICOSOCIALES PUEDE PROVOCAR ESTRÉS ENTRE LOS TRABAJADORES, QUE DAN COMO RESULTADO UN RENDIMIENTO ESCASO Y, CUANDO SE PROLONGA, GRAVES PROBLEMAS DE SALUD.LA VIDA DE TRABAJO SE VE AFECTADA POR LA ACELERACIÓN GENERAL DEL RITMO DE VIDA, LO QUE CONTRIBUYE A LA INTENSIFICACIÓN DEL TRABAJO, UNA PRESIÓN DEL TIEMPO CONSTANTE, LA MULTITAREA Y LA NECESIDAD DE OBTENER NUEVOS CONOCIMIENTOS PARA MANTENER LA SITUACIÓN ACTUAL. LOS ESTUDIOS HAN DEMOSTRADO QUE LOS PERIODOS BREVES DE EXPOSICIÓN A PELIGROS PSICOSOCIALES Y DE ESTRÉS ESTÁN RELACIONADOS CON REACCIONES COMO ALTERACIONES DEL SUEÑO, CAMBIOS DE HUMOR, FATIGA, DOLORES DE CABEZA E IRRITABILIDAD DE ESTÓMAGO. IGUALMENTE, SE HA DEMOSTRADO QUE UNA EXPOSICIÓN PROLONGADA A LOS RIESGOS PSICOSOCIALES SE ASOCIA A UNA AMPLIA GAMA DE RESULTADOS DE SALUD FÍSICA Y MENTAL, INCLUIDA LA ANSIEDAD, LA DEPRESIÓN, LOS INTENTOS DE SUICIDIO, LOS PROBLEMAS DEL SUEÑO, LOS DOLORES DE ESPALDA, LA FATIGA CRÓNICA, LOS PROBLEMAS DIGESTIVOS, ENFERMEDADES AUTOINMUNES, SISTEMA INMUNOLÓGICO DEFICIENTE, ENFERMEDADES CARDIOVASCULARES, ALTA PRESIÓN SANGUÍNEA Y ÚLCERAS PÉPTICAS. ENTRE OTROS EFECTOS DEL ESTRÉS Y LOS RIESGOS PSICOSOCIALES EN EL TRABAJO SE INCLUYE LA TENSIÓN EMOCIONAL Y LA REDUCCIÓN DE LA CALIDAD DE VIDA QUE EXPERIMENTAN LAS PERSONAS FÍSICAS AFECTADAS, POR TANTO SE CONSIDERA PRIORITARIO CONTINUAR LA IMPLEMENTACIÓN DE ASESORÍAS ESPECIALIZADAS QUE PROPENDAN POR CONTRIBUIR A QUE LA POBLACIÓN TRABAJADORA DE LA FISCALÍA GENERAL DE LA NACIÓN, CUENTE CON FACTORES PROTECTORES QUE LE PERMITAN HACER FRENTE A LAS DEMANDAS DEL ENTORNO SOCIAL, CON FINES DE REDUCIR LOS EFECTOS NEGATIVOS PARA LA SALUD Y LA PRODUCTIVIDAD.ESTAS INTERVENCIONES DEBEN REALIZARSE CON UN ENFOQUE EXPERIENCIAL, A TRAVÉS DE TÉCNICAS DIFERENCIALES SUSTENTADAS EN ESTUDIOS QUE DEMUESTREN SU EFECTIVIDAD.</t>
  </si>
  <si>
    <t>C81312024</t>
  </si>
  <si>
    <t>"CON FINES DE DAR CUMPLIMIENTO A LO ESTABLECIDO EN EL SISTEMA DE GESTIÓN EN SEGURIDAD Y SALUD EN EL TRABAJO SE REQUIERE CONTAR CON SERVICIOS DE ASESORIA Y ASISTENCIA TECNICA ESPECIALIZADA PARA LA IDENTIFICACION E INTERVENCION DE FACTORES DE RIESGO PSICOSOCIAL, CON COBERTURA A NIVEL NACIONAL, ASEGURANDO RIGUROSIDAD CIENTÍFICA EN LA EVALUACIÓN Y LOS DISEÑOS DE PLANES DE ACCIÓN ORIENTADOS A PREVENIR, MEJORAR Y GESTIONAR LA SALUD PSICOSOCIAL CONFORME A LOS RIESGOS IDENTIFICADOS COMO PRIORITARIOS. PARA CUMPLIR CON LOS SERVICIOS DE ASESORÌA EN EL ORDEN NACIONAL SE REQUIERE CONTAR CON SISTEMAS DE INFORMACIÓN ROBUSTOS Y EFICIENTES; METODOLOGÍAS EFECTIVAS Y CONOCIMIENTOS TÉCNICOS SUFICIENTES, QUE GARANTICEN LA CALIDAD, ESTABILIDAD, CONFIABILIDAD Y LA CONFIDENCIALIDAD DE LA INFORMACIÓN, ASEGURANDO LA TRANQUILIDAD Y CONFIANZA POR PARTE DE NUESTRO CLIENTE FISCALÍA GENERAL DE LA NACIÓN, FRENTE A LA ASESORÍA BRINDADA PARA CUMPLIR CON SU SG-SST, PARTICULARMENTE FRENTE A LOS FACTORES DE RIESGO PSICOSOCIAL.EL PROPÓSITO DE CONTINUAR CON CON LA ASESORIA ESPECIALIZADA DE PSICOLOGIA OCUPACIONAL ES MANTENER EL SERVICIO DE CALIDAD Y RIGUROSIDAD TÉCNICA FRENTE A LA IDENTIFICACIÓN DE LOS FACTORES DE RIESGO PSICOSOCIAL Y SU POSTERIOR PROCESO DE INTERVENCIÓN."</t>
  </si>
  <si>
    <t>C81322024</t>
  </si>
  <si>
    <t>C81332024</t>
  </si>
  <si>
    <t>SERVICIOS DE PROMOCION Y PREVENCIÒN EN SEGURIDAD E HIGIENE INDUSTRIAL Y MEDICINA PREVENTIVA Y DEL TRABAJO EN LA REGIONAL NOROCCIDENTE DE LA FGN.</t>
  </si>
  <si>
    <t>C81342024</t>
  </si>
  <si>
    <t>C81352024</t>
  </si>
  <si>
    <t>C81362024</t>
  </si>
  <si>
    <t>C56442024</t>
  </si>
  <si>
    <t>Felix Casseres Cañate - NIT 72.259.416-5</t>
  </si>
  <si>
    <t>Prestación de servicios profesionales para brindar acompañamiento financiero y contable para la Gerencia de Gestión Financiera.</t>
  </si>
  <si>
    <t>C77712024</t>
  </si>
  <si>
    <t>MANEJO INTEGRAL DEL RIESGO OCUPACIONAL SAS – 9010978231</t>
  </si>
  <si>
    <t>"EL CONTRATISTA, se compromete a la prestación de servicios de Promoción y Prevención para implementar, mejorar y/o mantener actividades de asesoría técnica del Sistema de Gestión de Seguridad y Salud en Trabajo, con base en los Programas de la Estrategia POSITIVA CREA del Modelo de Gestión POSITIVA SUMA en PLAN BASICO - Programa de Prevención y Protección Colectiva e Individual, Programa de Investigación de Incidencia y Accidentes de Trabajo, Programa Promoción y Prevención en Salud: PLAN AVANZADO - Programa Gestión para la Prevención de la Enfermedad Laboral Y PLAN GESTION INTEGRAL – Sistemas Integrados de Gestión para el acompañamiento de las empresas afiliadas a POSITIVA COMPAÑÍA DE SEGUROS en la Zona Bogotá; Sucursal Coordinadora Bogotá en la modalidad de atención Planes GRAN EMPRESA"</t>
  </si>
  <si>
    <t>C77722024</t>
  </si>
  <si>
    <t>ORIENTAR SALUD – 8300969655</t>
  </si>
  <si>
    <t>"EL CONTRATISTA, se compromete a la prestación de servicios de Promoción y Prevención para implementar, mejorar y/o mantener actividades de asesoría técnica del Sistema de Gestión de Seguridad y Salud en Trabajo, con base en los Programas de la Estrategia POSITIVA CREA del Modelo de Gestión POSITIVA SUMA en PLAN BASICO -Promoción y Prevención en Salud: PLAN AVANZADO -Programa de Gestión Prevención de la Enfermedad Profesional-PLAN ESPECIALIZADO- Programas de Vigilancia Epidemiológico para el acompañamiento de las empresas afiliadas a POSITIVA COMPAÑÍA DE SEGUROS en la Zona Bogotá; Sucursal Coordinadora Bogotá en la modalidad de atención Planes GRAN EMPRESA"</t>
  </si>
  <si>
    <t>C77732024</t>
  </si>
  <si>
    <t>C&amp;M CONSULTING HSEQ &amp; FINANCE SAS – 9016849440</t>
  </si>
  <si>
    <t>EL CONTRATISTA se compromete a la prestación de servicios de promoción y prevención para implementar, mejorar y/o mantener actividades de asesoría técnica del sistema de gestión de seguridad y salud en trabajo, con base en los programas de la estrategia positiva crea del modelo de gestión positiva suma entre otros en PLAN BASICO: Programa de Preparación y Atención de emergencias, Programa Protección colectiva e individual y Programa investigación de incidentes y accidentes de trabajo, PLAN AVANZADO: Programa Gestión para el control de incidentes y accidentes de trabajo y Programa de Gestión Prevención de la Enfermedad Profesional, PLAN ESPECIALIZADO: Programas de Vigilancia Epidemiológico y PLAN GESTION INTEGRAL: Programa Sistema de Gestión, de la Estrategia CREA del Modelo de Gestión POSITIVA SUMA, para la atención de las empresas afiliadas a POSITIVA COMPAÑÍA DE SEGUROS, en la modalidad de atención GRAN EMPRESA, en la Sucursal Coordinadora Bogota</t>
  </si>
  <si>
    <t>C77742024</t>
  </si>
  <si>
    <t>INNOCORR SAS – 9004069557</t>
  </si>
  <si>
    <t>"EL CONTRATISTA, se compromete a la prestación de servicios de Promoción y Prevención para implementar, mejorar y/o mantener actividades de asesoría técnica del Sistema de Gestión de Seguridad y Salud en Trabajo, con base en los Programas de la Estrategia POSITIVA CREA del Modelo de Gestión POSITIVA SUMA en PLAN BASICO Programa de Prevención y Protección Colectiva e Individual, Programa de Promoción y Prevención en Salud y Programa de Investigación de Incidentes y Accidentes de Trabajo PLAN AVANZADO - Programa Gestión para el control de Incidentes y Accidentes de Trabajo y Programa Gestión para la Prevención de la Enfermedad Laboral PLAN ESPECIALIZADO - Programas de Vigilancia Epidemiológica y PLAN GESTION INTEGRAL – Sistemas Integrados de Gestión para el acompañamiento de las empresas afiliadas a POSITIVA COMPAÑÍA DE SEGUROS en la Zona Bogotá; Sucursal Coordinadora Bogotá en la modalidad de atención Planes Gran Empresa"</t>
  </si>
  <si>
    <t>C77752024</t>
  </si>
  <si>
    <t>CYMMA GROUP SAS – 9003188243</t>
  </si>
  <si>
    <t>EL CONTRATISTA, se compromete a la Prestación de servicios de Promoción y Prevención para realizar actividades de asesoría, asistencia técnica y de formación en Seguridad y Salud en el Trabajo, con base en los Programas del PLAN BÁSICO: Programa Estructura Empresarial, Programa de Preparación y Atención de Emergencias, Programa de Prevención y Protección Colectiva e Individual, Programa de investigación de incidentes y accidentes de trabajo, PLAN AVANZADO: Programa de Gestión para el Control de Incidentes y Accidentes de Trabajo PLAN DE GESTION INTEGRAL: Programa de gestión integralde la Estrategia CREA del Modelo de Gestión POSITIVA SUMA, para la atención de las empresas afiliadas a POSITIVA COMPAÑÍA DE SEGUROS, en la modalidad de atención de Planes GRAN EMPRESA de la Sucursal Coordinadora Bogotá.</t>
  </si>
  <si>
    <t>C77762024</t>
  </si>
  <si>
    <t>"EL CONTRATISTA, se compromete a la Prestación de servicios de Promoción y Prevención para realizar actividades de asesoría, asistencia técnica y de formación en Seguridad y Salud en el Trabajo, con base en los Programas del PLAN BÁSICO: Programa Estructura Empresarial, Programa de Preparación y Atención de Emergencias, Programa de Prevención y Protección Colectiva e Individual, Promoción y prevención enSalud, Programa de investigación de incidentes y accidentes de trabajo, PLAN AVANZADO: Programa de Gestión para el Control de Incidentes y Accidentes de Trabajo, gestión en la prevención de Enfermedades Laborales, PLAN ESPECIALIZADO: Programas de Vigilancia Epidemiológico, PLAN DE GESTION INTEGRAL: Programa de gestión integral; de la Estrategia CREA del Modelo de Gestión POSITIVA SUMA, para la atención de las empresas afiliadas a POSITIVA COMPAÑÍA DE SEGUROS, en la modalidad de atención de Planes GRAN EMPRESA de la Sucursal Coordinadora Bogotá."</t>
  </si>
  <si>
    <t>C77772024</t>
  </si>
  <si>
    <t>EL CONTRATISTA se compromete con POSITIVA COMPAÑÍA DE SEGUROS S.A a la prestación de servicios de Promoción y Prevención para implementar, mejorar y/o mantener actividades de asesoría, asistencia técnica y de formación en Seguridad y Salud en el trabajo, con base en los Programas del PLAN BASICO Programa de Preparación y atención de Emergencias y Programa de prevención y protección colectiva e individual. PLAN AVANZADO Programa de Gestión para el Control de Incidentes y Accidentes de Trabajo: y Programa de Gestión Prevención de la Enfermedad Profesional, PLAN ESPECIALIZADO Programas de Vigilancia Epidemiológico, PLAN GESTION INTEGRAL Programa Sistema de Gestión Integral, de la Estrategia CREA del Modelo de Gestión POSITIVA SUMA para la atención de las empresas afiliadas a POSITIVA COMPAÑIA DE SEGUROS en la modalidad de atención de Planes Gran Empresa de la Sucursal Coordinadora Bogotá.</t>
  </si>
  <si>
    <t>C77782024</t>
  </si>
  <si>
    <t>EL CONTRATISTA se compromete a realizar la prestación de servicios de Promoción y Prevención para realizar actividades de asesoría, asistencia técnica y de formación en Seguridad y Salud en el Trabajo, con base en los Programas del PLAN BASICO: Programa de Preparación y Atención de Emergencias, Programa de Prevención y Protección Colectiva e Individual y Programa de Investigación de Incidentes, Accidentes de Trabajo PLAN AVANZADO: Programa de Gestión para el Control de Incidentes y Accidentes de Trabajo de la Estrategia CREA del Modelo de Gestión POSITIVA SUMA para la atención de las empresas afiliadas a POSITIVA COMPAÑÍA DE SEGUROS en la modalidad de atención de Planes Gran Empresa en la Sucursal Coordinadora Bogotá.</t>
  </si>
  <si>
    <t>C77792024</t>
  </si>
  <si>
    <t>06/03/2024</t>
  </si>
  <si>
    <t>"EL CONTRATISTA, se compromete con POSITIVA COMPAÑÍA DE SEGUROS S.A., a la prestación de servicios de Promoción y Prevención para realizar actividades de asesoría, asistencia técnica y de formación en Seguridad y Salud en el Trabajo, con base en los Programas del PLAN BASICO: Preparación y atención de emergencias, Programa de prevención y protección colectiva e individual, y Programa investigación de incidentes y accidentes de trabajo; PLAN AVANZADO: Gestión para el control de incidentes y accidentes de trabajo; de la Estrategia CREA del Modelo de Gestión POSITIVA SUMA, para la atención de las empresas afiliadas a POSITIVA COMPAÑÍA DE SEGUROS, en la modalidad de atención de Planes GRAN EMPRESA de la Sucursal Coordinadora Bogotá."</t>
  </si>
  <si>
    <t>C77802024</t>
  </si>
  <si>
    <t>"EL CONTRATISTA, se compromete a la prestación de servicios de promoción y prevención para implementar, mejorar y/o mantener actividades de asesoría técnica del sistema de gestión de seguridad y salud en trabajo, con base en los programas de la estrategia positiva crea del modelo de gestión positiva suma entre otros en, PLAN BÁSICO Programa de Prevención y Protección Colectiva e Individual, Programa de Preparación y Atención de emergencias, Programa de investigación de Incidentes y Accidentes de trabajo; PLAN AVANZADO: Gestión para el control de incidentes y accidentes de trabajo; de la Estrategia CREA del Modelo de Gestión POSITIVA SUMA, para la atención de las empresas afiliadas a POSITIVA COMPAÑÍA DE SEGUROS, en la modalidad de atención de GRAN EMPRESA de la Sucursal Coordinadora Bogotá."</t>
  </si>
  <si>
    <t>C75422024</t>
  </si>
  <si>
    <t>HSEC INNOVATION SAS – 9009972855</t>
  </si>
  <si>
    <t>EL CONTRATISTA se compromete a realizar la Prestación de servicios de Promoción y Prevención, para realizar actividades de, asesoría, asistencia técnica y de formación en Seguridad y Salud en el Trabajo, bajo el lineamiento de los Programas del PLAN BASICO, Estructura Empresarial, Preparación y Atención de Emergencias, Investigación de Incidentes y Accidentes de Trabajo, Prevención y Protección Colectiva e Individual, PLAN AVANZADO, Programa de Gestión para el Control de Incidentes y Accidentes de Trabajo, programa para la gestión de enfermedad laboral, PLAN ESPECIALIZADO – Programas de vigilancia epidemiológica PLAN DE GESTION INTEGRAL, Sistemas Integrados de Gestión, de la estrategia CREA, para la atención de empresas en la modalidad de atención de Planes Regulares, afiliadas a la Compañía en la sucursal Antioquia.</t>
  </si>
  <si>
    <t>C83332024</t>
  </si>
  <si>
    <t>Prestación de Servicios Integrales en promoción y prevención de riesgos laborales en el rol por proyecto para: Asesoría y asistencia técnica y capacitación, servicios transversales de actividades técnico-administrativas relacionadas con el proceso, a través de un grupo interdisciplinario, de conformidad con el marco legal colombiano vigente, para las empresas afiliadas a las sucursales de las Zonas Atlántico y Santander (incluidas aquellas con presencia nacional) en la modalidad de atención Gran Empresa.</t>
  </si>
  <si>
    <t>C83342024</t>
  </si>
  <si>
    <t>Prestación de Servicios Integrales en promoción y prevención de riesgos laborales en el rol por proyecto para: Asesoría y asistencia técnica y capacitación, servicios transversales de actividades técnico-administrativas relacionadas con el proceso, a través de un grupo interdisciplinario, de conformidad con el marco legal colombiano vigente, para las empresas afiliadas a las sucursales de la Zona Antioquia (incluidas aquellas con presencia nacional) en la modalidad de atención Gran Empresa.</t>
  </si>
  <si>
    <t>C06042024</t>
  </si>
  <si>
    <t>Realizar la carga de escaneos de vulnerabilidades realizados por la herramienta de escaneo SAINT hasta un máximo de 200 activos de información (IPs)</t>
  </si>
  <si>
    <t>"Positiva Compañía de Seguros S.A. requiere Implementar una solución como servicio que permita la visibilidad de vulnerabilidades reportadas, asociarlas a métricas de impacto y explotación y adicional bajo los principios de Mittre Attack determinar qué técnicas, tácticas y procedimientos son susceptibles de materializar una explotación de las vulnerabilidades para así trabajar en solucionar posibles casos más graves de vulnerabilidades."</t>
  </si>
  <si>
    <t>C06052024</t>
  </si>
  <si>
    <t>0583-2023</t>
  </si>
  <si>
    <t>Otrosí 1 - Servicio de conectividad WAN de la red nacional de Positiva y Servicios de Data Center</t>
  </si>
  <si>
    <t>C69082024</t>
  </si>
  <si>
    <t>0334-2023</t>
  </si>
  <si>
    <t>ADA S.A.S.</t>
  </si>
  <si>
    <t>PRESTACIÓN DE SERVICIOS: EL CONTRATISTA, se compromete con POSITIVA COMPAÑÍA DE SEGUROS S.A., a la PRESTACIÓN DE SERVICIOS DE HOSTING, SOPORTE FUNCIONAL (MESA DE AYUDA), SOPORTE TECNOLÓGICO, DESARROLLO, MANTENIMIENTO ADAPTATIVO Y EVOLUTIVO DEL SOFTWARE ALISSTA GESTIÓN A TU ALCANCE® / ALISSTA® SUM, INCLUIDAS LAS APP PARA DISPOSITIVOS MÓVILES EN LOS SISTEMAS OPERATIVOS ANDROID Y IOS.</t>
  </si>
  <si>
    <t>4/05/2023</t>
  </si>
  <si>
    <t>"Teniendo en cuenta los diferentes cambios que se vienen realizando en las herramientas tecnológicas de la Compañía y la afectación de estos cambios con la interoperabilidad del Software Alissta Gestión A Tu Alcance® / Alissta® Sum para los desarrollos de la Vicepresidencia Técnica; se hace necesario un ajuste en la forma de pago de acuerdo con el nuevo cronograma acordado, para poder ejecutar la actividades que permitan concluir con los soportes de la puesta en producción y su correspondiente pago."</t>
  </si>
  <si>
    <t>C06062024</t>
  </si>
  <si>
    <t>01/10/2024</t>
  </si>
  <si>
    <t>C45542024</t>
  </si>
  <si>
    <t>C45552024</t>
  </si>
  <si>
    <t>C45562024</t>
  </si>
  <si>
    <t>C56472024</t>
  </si>
  <si>
    <t>C56462024</t>
  </si>
  <si>
    <t>Presupuesto estimado para cubrir las necesidades que se requieren</t>
  </si>
  <si>
    <t>C56452024</t>
  </si>
  <si>
    <t>Prestación de servicios profesionales para brindar acompañamiento en la revisión de procesos, manuales, procedimientos y documentos del sistema integrado de gestión, así como la gestión de proyectos en la Gerencia de Logística.</t>
  </si>
  <si>
    <t>Se requiere acompañamiento en la revisión de procesos, manuales, procedimientos y documentos del sistema integrado de gestión, así como la gestión de proyectos en la Gerencia de Logística.</t>
  </si>
  <si>
    <t>C82572024</t>
  </si>
  <si>
    <t>C35342024</t>
  </si>
  <si>
    <t>"EL CONTRATISTA, se compromete a la participación publicitaria y de posicionamiento de marca de POSITIVA COMPAÑÍA DE SEGUROS S.A. en la FERIA EVA 2024 que se llevará a cabo en sus 3 ediciones; Edición Primavera en el mes de mayo, Love Edition en el mes de septiembre y Christmas Edition en el mes de diciembre, la cual se realizará en el parque de la 93 de la ciudad de Bogotá. "</t>
  </si>
  <si>
    <t>80141902-93141701</t>
  </si>
  <si>
    <t>"El contratista proporcionará el espacio donde se llevará a cabo la participación de Positiva Cía. De Seguros así como la propuesta de experiencia, producción escenográfica y puesta en escena con artistas exclusivos para la Compañía; dentro de las actividades a ejecutar están: branding, presencia en escenario, artitas exclusivos en escenario principal, plan de medios y estrategia digital entre otras."</t>
  </si>
  <si>
    <t>C77812024</t>
  </si>
  <si>
    <t>CORPORACION ESCUELA TECNOLOGICA DEL ORIENTE – 8040065273</t>
  </si>
  <si>
    <t>EL CONTRATISTA, se compromete a la Prestación de servicios de Promoción y Prevención para realizar actividades de asesoría, asistencia técnica y de formación en Seguridad y Salud en el Trabajo, con base en los Programas del PLAN BÁSICO: Programa Estructura Empresarial, Programa de Prevención y Protección Colectiva e Individual, Programa de Promoción y prevención en Salud, Programa de Investigación de Incidentes yAccidentes de trabajo, PLAN AVANZADO: Programa de Gestión para el Control de Incidentes y Accidentes de Trabajo, gestión en la prevención de Enfermedades Laborales, PLAN ESPECIALIZADO: Programas de Vigilancia Epidemiológico PLAN GESTION INTEGRAL: Sistemas Integrados de Gestiónde la Estrategia CREA del Modelo de Gestión POSITIVA SUMA, para la atención de las empresas afiliadas a POSITIVA COMPAÑÍA DE SEGUROS, en la modalidad de atención de Planes GRAN EMPRESA de la Sucursal Coordinadora Bogotá.</t>
  </si>
  <si>
    <t>C83352024</t>
  </si>
  <si>
    <t>C56482024</t>
  </si>
  <si>
    <t>Servicios de Auditoria de Eficiencia Energética, definición de la línea base y Estrategias de medidas y planes de mejoramiento para la definición de objetivos ahorros de energía, asegurando el cumplimiento de lo establecido en la Resolución 016 de 2024 de la Unidad de Planeación Minero-Energética UPME para el edificio de casa matriz de POSITIVA COMPAÑÍA DE SEGUROS ubicado en la AV. CRA 45 94-72</t>
  </si>
  <si>
    <t>77101802</t>
  </si>
  <si>
    <t>Se requiere el cumplimiento de lo establecido en la Resolución 016 de 2024 de la Unidad de Planeación Minero-Energética UPME para el edificio de casa matriz de POSITIVA COMPAÑÍA DE SEGUROS ubicado en la AV. CRA 45 94-72</t>
  </si>
  <si>
    <t>C24242024</t>
  </si>
  <si>
    <t>LOGISTICA SECRETARIA GENERAL Y JURIDICA</t>
  </si>
  <si>
    <t>Se requiere contar con los servicios de logística en general para los eventos que organiza la Secretaría General y Jurídica</t>
  </si>
  <si>
    <t>C20712024</t>
  </si>
  <si>
    <t>C20722024</t>
  </si>
  <si>
    <t>ASOBANCARIA</t>
  </si>
  <si>
    <t>C20752024</t>
  </si>
  <si>
    <t>INS</t>
  </si>
  <si>
    <t>C83362024</t>
  </si>
  <si>
    <t>13/02/2023</t>
  </si>
  <si>
    <t>Pago de actividades ejecutadas en el marco de la ejecución del contrato, el cual se efectuará contra acta de liquidacion.</t>
  </si>
  <si>
    <t>C83372024</t>
  </si>
  <si>
    <t>C82582024</t>
  </si>
  <si>
    <t>SALUTIS &amp; HSEQ SAS – 9016504031</t>
  </si>
  <si>
    <t>C56492024</t>
  </si>
  <si>
    <t>0013-2024</t>
  </si>
  <si>
    <t>OTROSI CONTRATO SERVICIO DE ADMINISTACION EDIFICIO TORRE POSITIVA PH</t>
  </si>
  <si>
    <t>C76482024</t>
  </si>
  <si>
    <t>MAXISERVICIOS OCUPACIONALES INTEGRALES SAS – 9005302621</t>
  </si>
  <si>
    <t>C15422024</t>
  </si>
  <si>
    <t>Prestar servicios de desarrollo y soporte para la automatización digitalización y desmaterialización de procesos, de acuerdo a los requerimientos técnicos definidos que se prioricen en las aplicaciones de Power Apps, Power Automate y Share point.</t>
  </si>
  <si>
    <t>C20362024</t>
  </si>
  <si>
    <t>PRESTACIÓN DE SERVICIOS PROCESO DE SISTEMA DE SEGURIDAD Y SALUD EN EL TRABAJO - DME</t>
  </si>
  <si>
    <t>Prestación de servicios para desarrollar el sistema de gestión de seguridad y salud en el trabajo SGSST para el año 2024 en el programa de desordenes musculo esqueléticos DME</t>
  </si>
  <si>
    <t>Desordenes musculoesqueleticos</t>
  </si>
  <si>
    <t>C20432024</t>
  </si>
  <si>
    <t>PRESTACIÓN DE SERVICIOS PROCESO DE SISTEMA DE SEGURIDAD Y SALUD EN EL TRABAJO - HABITOS SALUDABLES</t>
  </si>
  <si>
    <t>Prestación de servicios para desarrollar el sistema de gestión de seguridad y salud en el trabajo SGSST para el año 2024 en habitos saludables</t>
  </si>
  <si>
    <t>PROGRAMA DE P&amp;P DE HABITOS DE VIDA PROGRAMAS SALUDABLES</t>
  </si>
  <si>
    <t>C20792024</t>
  </si>
  <si>
    <t>PRESTACIÓN DE SERVICIOS PROCESO DE SISTEMA DE SEGURIDAD Y SALUD EN EL TRABAJO - PNL</t>
  </si>
  <si>
    <t>Prestación de servicios para desarrollar el sistema de gestión de seguridad y salud en el trabajo SGSST para el año 2023 en PNL</t>
  </si>
  <si>
    <t>Curso de programación Neurolinguistica PNL</t>
  </si>
  <si>
    <t>C83382024</t>
  </si>
  <si>
    <t>Prestación de servicios integrales de asistencia técnica y capacitación en Promoción y Prevención de riesgos laborales, servicios transversales de actividades técnico-administrativas relacionadas con el proceso, con un grupo interdisciplinario especializado de conformidad con el marco legal colombiano vigente, para las empresas afiliadas a la Zona Bogotá sucursal Bogotá, sucursal meta (Guaviare, Vichada Guainía, Vaupés)(incluidas aquellas con presencia nacional) en la modalidad de atención Gran Empresa.</t>
  </si>
  <si>
    <t>C83392024</t>
  </si>
  <si>
    <t>C84492024</t>
  </si>
  <si>
    <t>BÓER ÉLITE SAS – 9011481676</t>
  </si>
  <si>
    <t>Garantizar las actividades de asesoría y asistencia técnica en materia de Seguridad y Salud en el Trabajo para las empresas afiliadas, con base en los programas del PLAN BÁSICO LEGAL, PLAN AVANZADO Y PLAN ESPECIALIZADO, de la estrategia CREA del Modelo de Gestión POSITIVA SUMA, bajo el lineamiento de intervención del prototipo técnico, con un grupo de personal interdisciplinario para ser desarrolladas en las sucursales de las zonas de Atlántico, Antioquia, Valle, Santander, Bogotá Coordinadora.</t>
  </si>
  <si>
    <t>C76492024</t>
  </si>
  <si>
    <t>SOINTE LTDA – 900441159-9</t>
  </si>
  <si>
    <t>• Cumplimiento legal contemplado en el parágrafo Nº 2 del artículo 11 de la Ley 1562 de 2012 el cual determina la necesidad de realizar actividades de promoción y prevención, el Decreto compilado 1072 de 2015, Resolución 0312 de 2019 en la que se definen los Estándares Mínimos del Sgsst• La necesidad de continuidad de los servicios de PYPen la empresa afiliada objeto del contrato, en todas sus modalidades: educa, acompaña y comunica, teniendo en cuenta que el parágrafo Nº 2 del artículo 11 de la Ley 1562 de 2012 determina la necesidad de realizar actividades de promoción y prevención. • Para lograr la cobertura y brindar servicios de asesoría, a la empresas en la modalidad planes regularesafiliadas a POSITIVA COMPAÑÍA DE SEGUROS Sucursal CESAR Coordinadora Zona Atlántico, en la vigencia 2024</t>
  </si>
  <si>
    <t>C69092024</t>
  </si>
  <si>
    <t>C82592024</t>
  </si>
  <si>
    <t>C77822024</t>
  </si>
  <si>
    <t>DOSIMETRICAL SAS – 9015775314</t>
  </si>
  <si>
    <t>EL CONTRATISTA, se compromete para con POSITIVA, a la Prestación de servicios de Promoción y Prevención para implementar, mejorar y/o mantener actividades de asesoría técnica del Sistema de Gestión de Seguridad y Salud en Trabajo con base en los Programas, del PLAN BASICOProgramaProtección Colectiva e Individual PLAN ESPECIALIZADO Sistema de vigilancia Epidemiológico (radiaciones ionizantes), para la atención de las empresas afiliadas a POSITIVA COMPAÑÍA DE SEGUROS de la Estrategia CREA del Modelo de Gestión POSITIVA SUMA para la atención de las empresas afiliadas a POSITIVA COMPAÑÍA DE SEGUROS en la modalidad de atención de Planes Gran Empresa en la Sucursal Coordinadora Bogotá.</t>
  </si>
  <si>
    <t>C76502024</t>
  </si>
  <si>
    <t>INFINITY GROUP CONSULTORES SAS – 9016697751</t>
  </si>
  <si>
    <t>C76512024</t>
  </si>
  <si>
    <t>ATENCIÓN DE EMPRESAS CLIENTES EN CUALQUIER MODALIDAD DE ATENCIÓN PARA DAR CUMPLIMIENTO A REQUISITOS LEGALES ESTABLECIDOS EN NORMATIVIDAD VIGENTE DE SEGURIDAD Y SALUD EN EL TRABAJO</t>
  </si>
  <si>
    <t>C35352024</t>
  </si>
  <si>
    <t>7742023</t>
  </si>
  <si>
    <t>FEDERACIÓN COLOMBIANA DE PATINAJE</t>
  </si>
  <si>
    <t>10/06/2024</t>
  </si>
  <si>
    <t>C35362024</t>
  </si>
  <si>
    <t>3912024</t>
  </si>
  <si>
    <t>ADR WORK SAS</t>
  </si>
  <si>
    <t>Prestación de servicios de apoyo  a la gestión para el desarrollo de actividades de mercadeo, organización y realización de eventos en los que participe la Compañía a nivel nacional, de acuerdo con las necesidades de cada una de las actividades que requiera la Vicepresidencia de Negocios o el Supervisor del Contrato.</t>
  </si>
  <si>
    <t>31/10/2024</t>
  </si>
  <si>
    <t>C35372024</t>
  </si>
  <si>
    <t>EL CONTRATISTA se compromete con POSITIVA COMPAÑÍA DE SEGUROS S.A., a Garantizar el posicionamiento y presencia de marca de Positiva Compañía de Seguros, durante los eventos adelantados por el Comité Olimpico Colombiano durante el año 2024.</t>
  </si>
  <si>
    <t>Positiva tendrá posicionamiento de marca en todas las ciudades del territorio colombiano donde se desarrollen actividades y eventos del Comité Olimpico Colombiano, salvo aquellas que de manera excepcional y por disposiciones legales no permitan publicidad.</t>
  </si>
  <si>
    <t>C56502024</t>
  </si>
  <si>
    <t>Vigencia 2024 (1/7/2024 al 31/10/2024) contrato de arrendamiento 859 de 2011 para la Sucursal Norete de Santander</t>
  </si>
  <si>
    <t>C69102024</t>
  </si>
  <si>
    <t>C45602024</t>
  </si>
  <si>
    <t>C20642024</t>
  </si>
  <si>
    <t>POSITIVA CIA DE SEGUROS SA - VIDA Y ODONTOLÓGICO</t>
  </si>
  <si>
    <t>SEGUROS   Seguro de Vida Pacto Colectivo 2024-2027</t>
  </si>
  <si>
    <t>SEGUROS   Seguros pacto colectivo</t>
  </si>
  <si>
    <t>Pacto Colectivo - Polizas</t>
  </si>
  <si>
    <t>C20652024</t>
  </si>
  <si>
    <t>POSITIVA CIA DE SEGUROS SA - EXEQUIAL</t>
  </si>
  <si>
    <t>SEGUROS   Seguro Exequial Pacto Colectivo 2024-2027</t>
  </si>
  <si>
    <t>C20802024</t>
  </si>
  <si>
    <t>Sujeto a oferta *** Filtros de agua</t>
  </si>
  <si>
    <t>SUMINISTRO COMPRA FILTROS DE AGUA</t>
  </si>
  <si>
    <t>Prestación de servicos para desarrollar el sistema de gestión de seguridad y salud en el trabajo SGSST para el año 2024 compra de filtros de agua hidroalcalina del programa de Hábitos saludables</t>
  </si>
  <si>
    <t>Filtros de agua hidroalcanina del programa de hábitos saludables (Compra de 11 para la Casa Matriz y 6 Sucursales Coordinadoras)</t>
  </si>
  <si>
    <t>C20292024</t>
  </si>
  <si>
    <t>Sujeto a oferta***</t>
  </si>
  <si>
    <t>PRESTACIÓN DE SERVICIOS - Riesgo Psicosocial</t>
  </si>
  <si>
    <t>93141506-86101808</t>
  </si>
  <si>
    <t>Se requiere una firma especializada, para que brinde el asesoramiento neutral y objetivo en lo relacionado con riesgo psicosocial</t>
  </si>
  <si>
    <t>Riesgo psicosocial</t>
  </si>
  <si>
    <t>C24252024</t>
  </si>
  <si>
    <t>ADICIÓN LOGISTICA SECRETARIA GENERAL Y JURIDICA</t>
  </si>
  <si>
    <t>Se requiere adicionar el contrato de servicios de logística en general para los eventos que organiza la Secretaría General y Jurídica</t>
  </si>
  <si>
    <t>C20352024</t>
  </si>
  <si>
    <t>Sujeto a oferta - PESV</t>
  </si>
  <si>
    <t>PRESTACIÓN DE SERVICIOS PROCESO DE SISTEMA DE SEGURIDAD Y SALUD EN EL TRABAJO</t>
  </si>
  <si>
    <t>Prestación de servicios para desarrollar el sistema de gestión de seguridad y salud en el trabajo SGSST para el año 2024 en los Programas de Seguridad Vial y Contexto 45001</t>
  </si>
  <si>
    <t>Programa de Seguridad Vial y Contexto 45001, Resolución 40595 de 2022</t>
  </si>
  <si>
    <t>C06072024</t>
  </si>
  <si>
    <t>0508-2023</t>
  </si>
  <si>
    <t>UPSISTEMAS</t>
  </si>
  <si>
    <t>Otrosí 1 - Servicio de arrendamiento UPS</t>
  </si>
  <si>
    <t>"Se requiere contar con un Outsourcing para el servicio de arrendamiento, renovación de UPS´s, repuesto e insumos necesarios para garantizar la disponibilidad en sistema electrico de la energia regulada de todas las sedes a nivel nacional."</t>
  </si>
  <si>
    <t>C06082024</t>
  </si>
  <si>
    <t>0324-2024</t>
  </si>
  <si>
    <t>LINTIK</t>
  </si>
  <si>
    <t>Otrosí - Solución integral para realizar mejoras sobre el sistema de CORE en el ramo Colectivos.</t>
  </si>
  <si>
    <t>Solución integral para realizar mejoras sobre el sistema de CORE en el ramo Colectivos.</t>
  </si>
  <si>
    <t>C56512024</t>
  </si>
  <si>
    <t>C06092024</t>
  </si>
  <si>
    <t>0260-2024</t>
  </si>
  <si>
    <t>RED5G</t>
  </si>
  <si>
    <t>Otrosí - Ajustes plataforma Sarlaft</t>
  </si>
  <si>
    <t>"Modificar  flujo de inicio de gestión para que el tipo de póliza pueda adaptarse a los escenarios de asegurado innominado y nominado. También, cuando es nominado, se podrá incluir asegurados diferentes al tomador según las reglas que hayan sido parametrizadas."</t>
  </si>
  <si>
    <t>C82602024</t>
  </si>
  <si>
    <t>Garantizar las actividades de asesoría y asistencia técnica en materia de Seguridad y Salud en el Trabajo para las empresas de la modalidad de atención Gran MiPyMe del Sector Minero, con base en los programas del PLAN BÁSICO LEGAL, PLAN AVANZADO Y PLAN ESPECIALIZADO, de la estrategia CREA del Modelo de Gestión POSITIVA SUMA, al igual que el acompañamiento para la investigación de presuntos accidentes de trabajo graves, mortales o leves (que por concepto técnico lo ameriten), con la implementación de estrategias para la prevención de accidentes laborales buscando el impacto de la siniestralidad, asesoría técnica especializada para cubrir la demanda de solicitudes de reclasificación de empresas por requerimientos internos de la compañía y por entes de control y vigilancia, para fortalecer la intervención en las empresas MiPyMes afiliadas a POSITIVA COMPAÑÍA DE SEGUROS S.A., bajo el lineamiento de intervención del prototipo técnico, con un grupo de personal interdisciplinario para ser desarrolladas en las sucursales de las zonas de Atlántico, Antioquia, Valle, Santander, Bogotá Coordinadora.</t>
  </si>
  <si>
    <t>C86082024</t>
  </si>
  <si>
    <t>11/03/2024</t>
  </si>
  <si>
    <t>Continuidad de ejecución del contrato 0277-2024 del suministro de mano de obra idónea respecto a las actividades HSE de las actividades derivadas del contrato entre POSITIVA COMPAÑÍA DE SEGUROS y ECOPETROL</t>
  </si>
  <si>
    <t>C83402024</t>
  </si>
  <si>
    <t>PRESTACION DE SERVICIOS DE PROMOCION Y PREVENCION – LIQUIDACION_CONTRATOS_APP</t>
  </si>
  <si>
    <t>4/06/2024</t>
  </si>
  <si>
    <t>C82612024</t>
  </si>
  <si>
    <t>C82622024</t>
  </si>
  <si>
    <t>3/01/2024</t>
  </si>
  <si>
    <t>C56522024</t>
  </si>
  <si>
    <t>LIBERTY SEGUROS</t>
  </si>
  <si>
    <t>Expedición del Seguro Obligatorio de Accidentes de Tránsito (SOAT), para los vehículos propiedad de POSITIVA.</t>
  </si>
  <si>
    <t>27/06/2024</t>
  </si>
  <si>
    <t>27/06/2025</t>
  </si>
  <si>
    <t>Cada uno de los  vehículos de la Compañía requiere  contar con los SOAT.</t>
  </si>
  <si>
    <t>RENOVACION SOAT</t>
  </si>
  <si>
    <t>C56532024</t>
  </si>
  <si>
    <t>SURAMERICANA DE SEGUROS</t>
  </si>
  <si>
    <t>Póliza Todo Riesgo Daño Material. Amparar las pérdidas y/o daños materiales que sufran los bienes de propiedad de POSITIVA S. A., bajo su responsabilidad tenencia y/o control, y en general los recibidos a cualquier titulo y/o por los que tenga algún interés asegurable, provenientes de cualquier causa externa o interna, salvo los riesgos expresamente excluidos e incluyendo pero no limitada a las coberturas que se describen más adelante. Se deben amparar todos los bienes que ingresen a la Comapañía durante la vigencia de la póliza.</t>
  </si>
  <si>
    <t>26/10/2023</t>
  </si>
  <si>
    <t>Se debe contar con la actualización  de todos las altas de activos para que todos los bienes de la Compañía tengan la cobertura de las pólizas y amparos que hacen parte integral del programa de seguros de la Compañía.</t>
  </si>
  <si>
    <t>Inclusión bienes a la Póliza Todo Riesgo Daño Material</t>
  </si>
  <si>
    <t>C56542024</t>
  </si>
  <si>
    <t>SEGUROS DEL ESTADO</t>
  </si>
  <si>
    <t>Garantizar el cumplimiento del contrato de arrendamiento 037-2012 entre la Previsora S.A Compañía de seguros y Positiva Compañía de Seguros S.A que tiene por objeto que el arrendador concede al arrendatario el uso y goce de la oficina en letra 601 y el uso exclusivo de los parqueaderos 1,2 y 42 del edificio Tequendama ubicado en la carrera 7 no. 26-20 de la ciudad de Bogotá de acuerdo con el inventario que las partes firman por separado, el cual forma parte integral del presente contrato.</t>
  </si>
  <si>
    <t>Se debe contar con la renovación de la póliza de cumplimiento que ampare  los eventos que puedan suceder durante el tiempo que se encuentre vigente el contrato con La Previsora</t>
  </si>
  <si>
    <t>Renovación póliza de cumplimiento de arrendamiento piso 6 de Previsora Edificio Seguros Tequendama</t>
  </si>
  <si>
    <t>C56552024</t>
  </si>
  <si>
    <t>Otrosí al contrato de prestación del servicio para el soporte funcional del módulo FI-CO del ERP SAP, de acuerdo con las necesidades de POSITIVA</t>
  </si>
  <si>
    <t>Se requiere prorrogar hasta el 31 de diciembre de 2024  y adicionar su valor en el 50%</t>
  </si>
  <si>
    <t>C82132024</t>
  </si>
  <si>
    <t>"El CONTRATISTA se compromete a la prestación de servicios de promoción y prevención para implementar, mejorar y/o mantener las actividades de asesoría, asistencia técnica y de formación en Seguridad y Salud en el Trabajo, bajo el lineamiento de los programas de la Estrategia CREA del Modelo de Gestión Positiva SUMA, en PLAN BASICO: Programas Protección Colectiva e Individual, Programa Promoción y prevención en Salud; PLAN AVANZADO: Programa Gestión para el Control de incidentes y accidentes de trabajo, programa de Gestión en la Prevención de la Enfermedad Laboral; PLAN ESPECIALIZADO: Programas de Vigilancia Epidemiológica; a través, de la implementación de un plan de acción diseñado bajo el concepto “ “Kindness” resuelve retos fundamentales del lugar de trabajo para aumentar la satisfacción laboral y el compromiso de los empleados con el fin de obtener resultados a largo plazo para la organización”, en las empresas objeto del contrato. Para la atención de las empresas afiliadas a POSITIVA COMPAÑÍA DE SEGUROS, en la modalidad de atención Planes GRAN EMPRESA específicamente las empresas GRUPO EMPRESARIAL RAMA JUDICIAL, a nivel nacional."</t>
  </si>
  <si>
    <t>C82142024</t>
  </si>
  <si>
    <t>CENTRO LATINOAMERICANO DE APRENDIZAJE PARA LA SOSTENIBILIDAD EMPRESARIAL S.A.S. – 9008937232</t>
  </si>
  <si>
    <t>El CONTRATISTA se compromete a la Prestación de servicios de Promoción y Prevención, mediante acciones de educación en seguridad y salud en el trabajo, promoción de la salud y prevención de riesgos laborales, en modalidad presencial y virtual para implementar soluciones técnicas que permitan mejorar y/o mantener las actividades de asesoría técnica del Sistema de Gestión de Seguridad y Salud en Trabajo, con base en los Programas de la Estrategia POSITIVA CREA del Modelo de Gestión POSITIVA SUMA para la atención de las empresas afiliadas a POSITIVA COMPAÑÍA DE SEGUROS, en la modalidad de atención Planes GRAN EMPRESA específicamente las empresas GRUPO EMPRESARIAL RAMA JUDICIAL, a nivel nacional.</t>
  </si>
  <si>
    <t>C82152024</t>
  </si>
  <si>
    <t>CHIMPX S.A.S. – 9018074156</t>
  </si>
  <si>
    <t>El CONTRATISTA se compromete a la Prestación de servicios de Promoción y Prevención, mediante acciones en un Sistema de información unificado para la administración de acciones adelantadas para la salud mental, emocional y bienestar, a través del análisis, diseño e implementación de tableros y reportes basados en la información que la Rama Judicial tiene en bases de datos, Excel y fuentes externas bajo el proyecto “integración analítica tableros y reportes Rama Judicial”, en modalidad presencial y virtual para implementar soluciones técnicas, con base en los Programas de la Estrategia POSITIVA CREA del Modelo de Gestión POSITIVA SUMA para la atención de las empresas afiliadas a POSITIVA COMPAÑÍA DE SEGUROS, en la modalidad de atención Planes GRAN EMPRESA específicamente las empresas GRUPO EMPRESARIAL RAMA JUDICIAL, a nivel nacional.</t>
  </si>
  <si>
    <t>C23582024</t>
  </si>
  <si>
    <t>Publicaciones y suscripciones</t>
  </si>
  <si>
    <t>DIARIO LA REPUBLICA</t>
  </si>
  <si>
    <t>Cancelación aviso asamblea</t>
  </si>
  <si>
    <t>20/06/2024</t>
  </si>
  <si>
    <t>La Compñaía require efectuar pago por servicio prestado</t>
  </si>
  <si>
    <t>C84502024</t>
  </si>
  <si>
    <t>C80432024</t>
  </si>
  <si>
    <t>CUERPO DE BOMBEROS VOLUNTARIOS DE TULUA – 8919002359</t>
  </si>
  <si>
    <t>C80442024</t>
  </si>
  <si>
    <t>FUNDACION HUELLA PATRIA – 9001164877</t>
  </si>
  <si>
    <t>C20422024</t>
  </si>
  <si>
    <t>"11. Fomentar un ambiente laboral que favorezca la fidelización del talento humano, su desarrollo y bienestar integral"</t>
  </si>
  <si>
    <t>Elementos brigada de emergencias</t>
  </si>
  <si>
    <t>C20662024</t>
  </si>
  <si>
    <t>MAURICIO FERNANDO BAQUERO MOGOLLON</t>
  </si>
  <si>
    <t>Otro - Tribunal de arbitramento</t>
  </si>
  <si>
    <t>Ministerio de Trabajo por medio de Res. 1753 del 23 mayo de 2024 fija los honorarios por actuación de secretario del tribunal de arbitramento en el proceso de Sintrapositiva</t>
  </si>
  <si>
    <t>Tribunal de arbitramento Res 1753 Mintrabajo 23 mayo 2024</t>
  </si>
  <si>
    <t>C20782024</t>
  </si>
  <si>
    <t>Prestación de servicos para desarrollar el sistema de gestión de seguridad y salud en el trabajo SGSST para el año 2024 compra de elementos de acondicionamiento fisico en el programa de desordenes musculo esqueléticos DME y Hábitos saludables</t>
  </si>
  <si>
    <t>Elementos para programa DME  - ERGONOMÍA</t>
  </si>
  <si>
    <t>C20832024</t>
  </si>
  <si>
    <t>PRESTACIÓN DE SERVICIOS  - Bonos julio 2024 pacto colectivo</t>
  </si>
  <si>
    <t>"Se requiere una firma especializada, para entregar los bonos de julio 2024, según pacto colectivo correspondientes a 1.3 SMMLV"</t>
  </si>
  <si>
    <t>Costos asociados a la administración para la entreg del Bono julio pacto colectivo</t>
  </si>
  <si>
    <t>C35392024</t>
  </si>
  <si>
    <t>82024</t>
  </si>
  <si>
    <t>Agencia de Viajes y Turismo Global Blue Representaciones S.A.</t>
  </si>
  <si>
    <t>Prestación de Servicios - Viajes comerciales -Tiquetes</t>
  </si>
  <si>
    <t>C06102024</t>
  </si>
  <si>
    <t>0006-2024</t>
  </si>
  <si>
    <t>Otrosí 1 - Prestación de servicios para dar soporte funcional y tecnológico al sistema de información IAXIS y Portal transaccional de vida</t>
  </si>
  <si>
    <t>Se requiere contar con un soporte funcional y tecnológico al sistema IAXIS y poder cumplir con las necesidad que desde las diversas áreas surgen.</t>
  </si>
  <si>
    <t>C45612024</t>
  </si>
  <si>
    <t>C06112024</t>
  </si>
  <si>
    <t>TOOLS2 POWER</t>
  </si>
  <si>
    <t>"Arrendamiento de herramienta para implementar una solución integral de monitoreo remoto para 400 empleados de POSITIVA, asegurando la productividad, seguridad y eficiencia en el trabajo desde casa."</t>
  </si>
  <si>
    <t>"Implementar una solución integral de monitoreo remoto para 400 empleados de POSITIVA, asegurando la productividad, seguridad y eficiencia en el trabajo desde casa."</t>
  </si>
  <si>
    <t>C23592024</t>
  </si>
  <si>
    <t>FABIO PALMAR</t>
  </si>
  <si>
    <t>"Prestar servicios profesionales, para conceptuar, acompañar y asesorar a la Compañía en el Macroproceso de Gestión Jurídica"</t>
  </si>
  <si>
    <t>"La Compañía requiere la contratación de abogados o firmas de abogados que cuenten con la idoneidad y experiencia procesal, amplio conocimiento en la Gestión Jurídica"</t>
  </si>
  <si>
    <t>C23602024</t>
  </si>
  <si>
    <t>SILVIA JULIANA ARCINIEGAS</t>
  </si>
  <si>
    <t>C23612024</t>
  </si>
  <si>
    <t>CLAUDIA PATRICIA VELASCO</t>
  </si>
  <si>
    <t>C06122024</t>
  </si>
  <si>
    <t>0740-2023</t>
  </si>
  <si>
    <t>Otrosí adición de 120 horas de soporte a la bolsa actual para atención de incidentes en los equipos Firewall de seguridad perimetral</t>
  </si>
  <si>
    <t>adición de 120 horas de soporte a la bolsa actual para atención de incidentes en los equipos Firewall de seguridad perimetral</t>
  </si>
  <si>
    <t>C45622024</t>
  </si>
  <si>
    <t>C35402024</t>
  </si>
  <si>
    <t>C24262024</t>
  </si>
  <si>
    <t>Prestación de servicios profesionales para acompañar y asesorar al Comité de Riesgos de Inversiones, rendir conceptos técnicos y recomendaciones al macroproceso Gestión Integral del Portafolio de Inversiones</t>
  </si>
  <si>
    <t>Se requiere contar con un profesionar que asesore y acompañe al Comité de Riesgos de Inversiones, rinda conceptos técnicos y recomendaciones al macroproceso Gestión Integral del Portafolio de Inversiones</t>
  </si>
  <si>
    <t>C86092024</t>
  </si>
  <si>
    <t>PRESTACIÓN DE SERVICIOS CORRESPONDIENTE A LA REALIZACIÓN DE LAS EVALUACIONES MÉDICAS OCUPACIONALES, PARA LA IDENTIFICACIÓN DE LAS CONDICIONES DE SALUD DE LOS ASPIRANTES A SOLDADOS PROFESIONALES PARA EL INGRESO A LA ESCUELA DE SOLDADOS PROFESIONALES DEL EJÉRCITO NACIONAL para el cliente MINISTERIO DE DEFENSA NACIONAL – EJÉRCITO NACIONAL – CENAC EDUCACION</t>
  </si>
  <si>
    <t>C06132024</t>
  </si>
  <si>
    <t>"Dotación de automatización de equipos de videoconferencia y presentación, en la Sala de Juntas de la Presidencia de la Compañía"</t>
  </si>
  <si>
    <t>90111602</t>
  </si>
  <si>
    <t>20/07/2024</t>
  </si>
  <si>
    <t>"Adaptar la Sala de Juntas de Presidencia, de forma automatizada, de manera que ésta se encuentre en excelentes condiciones de iluminación, audio y video para realizar reuniones tanto virtuales como presenciales "</t>
  </si>
  <si>
    <t>C77832024</t>
  </si>
  <si>
    <t>CENTRAL DE SERVICIOS MEDICOS DE CAJICA SAS – 8320054448</t>
  </si>
  <si>
    <t>EL CONTRATISTA, la prestación de servicios de Promoción y Prevención para implementar, mejorar y/o mantener actividades técnicas del Sistema de Gestión de Seguridad y Salud en Trabajo, *en cumplimiento de las acciones descritas en el Decreto Ley 1295 de 1994, Ley 1562 del 2012, Decreto 1072 del 2015, Decreto 052-2017 y la normatividad conexa con base en los Programas del PLAN BÁSICO Promoción y Prevención en Salud, PLAN AVANZADO Gestión de para la Prevención de la Enfermedad Profesional PLAN ESPECIALIZADO Programas de Vigilancia Epidemiológico, de la Estrategia CREA del Modelo de Gestión Positiva SUMA, para la atención de las empresas afiliadas a Positiva Compañía de Seguros, en la modalidad de atención GRAN EMPRESA, en la Sucursal Coordinadora Bogotá</t>
  </si>
  <si>
    <t>C24272024</t>
  </si>
  <si>
    <t>LUIS HUMBERTO USTARIZ</t>
  </si>
  <si>
    <t>Prestar servicios profesionales integrales para el acompañamiento y asesoría permanente en temas de seguros, corporativos e inversiones en las diferentes dependencias de la Compañía, así como la asesoría especializada en los temas relacionados con el Grupo Bicentenario y su conformación como conglomerado económico</t>
  </si>
  <si>
    <t>"Se requiere contar con un profesional que tenga la idoneidad y experiencia en áreas del derecho relacionadas con seguros, temas corporativos, inversiones y amplio conocimiento en la Gestión Jurídica; con el fin de garantizar una adecuada asesoría a la Compañía en sus actividades internas y de cara al Grupo Bicentenario."</t>
  </si>
  <si>
    <t>C83412024</t>
  </si>
  <si>
    <t>PRESTACION DE SERVICIOS DE PROMOCION Y PREVENCION – SERVICIOS_ESPECIALIZADOS_NIVEL_NACIONAL_GAR</t>
  </si>
  <si>
    <t>Prestación de servicios Integrales en Promoción y Prevención para el cumplimiento actividades de Promoción y Prevención para implementar, mejorar y/o mantener actividades de asesoría técnica del Sistema de Gestión de Seguridad y Salud en Trabajo, con base en los Programas de la Estrategia POSITIVA CREA del Modelo de Gestión POSITIVA SUMA en PLAN ESPECIALIZADO - Programas de Vigilancia Epidemiológica para el acompañamiento de las empresas afiliadas a POSITIVA COMPAÑÍA DE SEGUROS en Zonas Antioquia, Atlántico, Bogotá, Santander y Valle en la modalidad de atención Gran Empresa</t>
  </si>
  <si>
    <t>C75432024</t>
  </si>
  <si>
    <t>C75442024</t>
  </si>
  <si>
    <t>04/03/2024</t>
  </si>
  <si>
    <t>Continuidad con la prestacion deservicios de formación complementaria de TRABAJO SEGURO EN ALTURAS, en cumplimiento de la Resolución 1178 de 2017 del Ministerio del Trabajo en el cual se reglamenta los requisitos técnicos y de seguridad del servicio de capacitación y entrenamiento en protección contra caídas en trabajo en alturas. Para impartir dicha capacitación en sus diferentes niveles, contamos con: Resolución No. 08SE2019220000000045456 del 30/10/2019 del Ministerio de Trabajo en el registro de proveedores de formación en protección contra caídas en trabajo en alturas con énfasis en diferentes sectores de la industria. Certificación No. CS-CER657026 emitida por el ICONTEC en cumplimiento de la norma técnica colombiana NTC 6072:2014.</t>
  </si>
  <si>
    <t>C75452024</t>
  </si>
  <si>
    <t>C75462024</t>
  </si>
  <si>
    <t>06/02/2024</t>
  </si>
  <si>
    <t>C75472024</t>
  </si>
  <si>
    <t>Cubrir programas enfocados en su gran mayoría a: SISTEMAS DE VIGILANCIA EPIDEMIOLOGICA para nuestro cliente CHECEMP. Requisito que quedo incluido en la oferta de valor.</t>
  </si>
  <si>
    <t>C82162024</t>
  </si>
  <si>
    <t>Prestación de servicios de Promoción y Prevención para implementar, mejorar y/o mantener actividades de asesoría técnica y asistencia técnica del Sistema de Gestión de Seguridad y Salud en Trabajo, bajo el lineamiento de los Programas PLAN BÁSICO en los Programas, Estructura Empresarial, Preparación y atención ante emergencias, Programa de prevención y protección colectiva e individual, Programa de Promoción y Prevención de la Salud y Programa de investigación de incidentes y accidentes de trabajo, PLAN AVANZADO Programa de Gestión para el Control de Incidentes y Accidentes de Trabajo y Programa de Gestión en la Prevención de la Enfermedad Laboral, bajo el lineamiento de los programas de la Estrategia POSITIVA CREA del Modelo de Gestión POSITIVA SUMA. Para el acompañamiento del Grupo Empresarial RAMA JUDICIAL, empresas afiliadas a POSITIVA COMPAÑÍA DE SEGUROS en la modalidad de atención Planes GRAN EMPRESA.</t>
  </si>
  <si>
    <t>C77842024</t>
  </si>
  <si>
    <t>"EL CONTRATISTA, se compromete a la prestación de servicios de promoción y prevención para implementar, mejorar y/o mantener actividades de asesoría técnica del Sistema de Gestión de Seguridad y Salud en Trabajo, con base en los Programas de la Estrategia POSITIVA CREA del Modelo de Gestión POSITIVA SUMA en PLAN BASICO - Programa de Preparación y Atención de Emergencias, Programa de Prevención y Protección Colectiva e Individual y Programa de Investigación de Incidentes y Accidentes de Trabajo PLAN AVANZADO – Programa Gestión para el control de Incidentes y Accidentes de Trabajo para el acompañamiento de las empresas afiliadas a POSITIVA COMPAÑÍA DE SEGUROS en la Zona Bogotá; Sucursal Coordinadora Bogotá en la modalidad de atención GRAN EMPRESA"</t>
  </si>
  <si>
    <t>C77852024</t>
  </si>
  <si>
    <t>EL CONTRATISTA se compromete a la Prestación de servicios de Promoción y Prevención para implementar, mejorar y/o mantener actividades de asesoría, asistencia técnica y de formación en Seguridad y Salud en el Trabajo, con base en los Programas del PLAN BASICO: Programa de Preparación y Atención de Emergencias y Programa de prevención y protección colectiva e individual, PLAN AVANZADO: Programa de Gestión para el Control de Incidentes y Accidentes de Trabajo: y Programa de Gestión Prevención de la Enfermedad Profesional, PLAN ESPECIALIZADO: Programas de Vigilancia Epidemiológico, PLAN GESTION INTEGRAL: Programa Sistema de Gestión Integral, de la Estrategia CREA del Modelo de Gestión POSITIVA SUMA, para la atención de las empresas afiliadas a POSITIVA COMPAÑIA DE SEGUROS, en la modalidad de atención de Planes GRAN EMPRESA de la Sucursal Coordinadora Bogotá</t>
  </si>
  <si>
    <t>C06142024</t>
  </si>
  <si>
    <t>0324-2023</t>
  </si>
  <si>
    <t>ADA</t>
  </si>
  <si>
    <t>"Otrosí 2 - Servicios de hosting, soporte funcional (mesa de ayuda), soporte tecnológico, desarrollo, mantenimiento adaptativo y evolutivo del software ALISSTA Gestión a tu alcance / ALISSTA SUM, incluidas las APP para dispositivos móviles en los sistemas operativos Android y IOS"</t>
  </si>
  <si>
    <t>"Servicios de hosting, soporte funcional (mesa de ayuda), soporte tecnológico, desarrollo, mantenimiento adaptativo y evolutivo del software ALISSTA Gestión a tu alcance / ALISSTA SUM, incluidas las APP para dispositivos móviles en los sistemas operativos Android y IOS"</t>
  </si>
  <si>
    <t>C86102024</t>
  </si>
  <si>
    <t>"Continuidad de ejecución del contrato 0277-2024 del suministro de mano de obra idónea respecto a las actividades HSE de las actividades derivadas del contrato entre POSITIVA COMPAÑÍA DE SEGUROS S.A., y ECOPETROL S.A.Se está a la espera de la firma del decreto para iniciar la contratación del personal; motivo por el cual se requiere ampliación del contrato con la firma MAXITEMPO SAS; hasta el 31 de agosto de 2024 con el fin de mantener al equipo vinculado al proyecto garantizando el pago oportuno y demás derechos laborales que correspondan."</t>
  </si>
  <si>
    <t>C80452024</t>
  </si>
  <si>
    <t>C80462024</t>
  </si>
  <si>
    <t>C80472024</t>
  </si>
  <si>
    <t>C80482024</t>
  </si>
  <si>
    <t>C80492024</t>
  </si>
  <si>
    <t>C80502024</t>
  </si>
  <si>
    <t>C80512024</t>
  </si>
  <si>
    <t>C20122024</t>
  </si>
  <si>
    <t>Realizar conjunto de actividades para motivar y promocionar las acciones de formaciones que se tiene programado brindar a los colaboradores de la Compañía.</t>
  </si>
  <si>
    <t>MATERIAL POP</t>
  </si>
  <si>
    <t>C15432024</t>
  </si>
  <si>
    <t>Otrosí 0260-2024 - Otrosí - Ajustes plataforma Sarlaft.</t>
  </si>
  <si>
    <t>Dada la necesidad de la compañía de modificar el flujo de inicio de gestión, para que el tipo de póliza pueda adaptarse a los escenarios de asegurado innominado y nominado, la inclusión de un flujo automatizado de aprobación para las vinculaciones que generen coincidencias o alertas de riesgos por parte del oficial de cumplimiento, y garantizar la operación hasta 31 de diciembre de 2024.</t>
  </si>
  <si>
    <t>C56562024</t>
  </si>
  <si>
    <t>Vigencia 2024 (1/09/2024 al 31/10/2024) contrato de arrendamiento 297 de 2010 para la Sucursal Sucre</t>
  </si>
  <si>
    <t>C06152024</t>
  </si>
  <si>
    <t>Instalación y configuración de equipos de videoconferencia para la automatización de la sala de juntas de la Presidencia</t>
  </si>
  <si>
    <t>"Adaptar la Sala de Juntas de Presidencia de forma automatizada, de manera que ésta se encuentre en excelentes condiciones de iluminación, audio y video para realizar reuniones tanto virtuales como presenciales "</t>
  </si>
  <si>
    <t>C56572024</t>
  </si>
  <si>
    <t>C56582024</t>
  </si>
  <si>
    <t>CONTRATO SERVICIO DE ADMINISTACION EDIFICIO TORRE POSITIVA PH  CON ACCURO SAS SEPTIEMBRE A DICIEMBRE 2024</t>
  </si>
  <si>
    <t>C56592024</t>
  </si>
  <si>
    <t>0548-2021</t>
  </si>
  <si>
    <t>EL CONTRATISTA se obliga a prestarle a POSITIVA el servicio de arrendamiento bajo la modalidad de servicio SaaS (Software as a Service) del producto Ariba.</t>
  </si>
  <si>
    <t>43231503</t>
  </si>
  <si>
    <t>31/07/2025</t>
  </si>
  <si>
    <t>POSITIVA requiere el servicio de arrendamiento bajo la modalidad de servicio SaaS (Software as a Service) del producto Ariba.</t>
  </si>
  <si>
    <t>El otrosí se encuentra amparado por dos CDPs, este corresponde al arrendamiento de la herramienta</t>
  </si>
  <si>
    <t>C56602024</t>
  </si>
  <si>
    <t>El otrosí se encuentra amparado por dos CDPs, este corresponde al mantenimiento de la herramienta</t>
  </si>
  <si>
    <t>C56612024</t>
  </si>
  <si>
    <t>PAGO VIATICOS Y GASTOS DE VIAJE ADMINISTRATIVOS</t>
  </si>
  <si>
    <t>C20842024</t>
  </si>
  <si>
    <t>Adicion Contrato Compensar 2024</t>
  </si>
  <si>
    <t>Prestación de servicios para desarrollar el programa de Bienestar en alizanzas estrategicas con la Caja de Compensación para el año 2024</t>
  </si>
  <si>
    <t>Adición Compensar Bienestar</t>
  </si>
  <si>
    <t>C24282024</t>
  </si>
  <si>
    <t>DIEGO FERNANDO RIVEROS</t>
  </si>
  <si>
    <t>Prestar servicios profesionales jurídicos para proponer y diseñar acciones de incidencia en escenarios legislativos, administrativos y judiciales, en lo que se refiere al seguimiento y monitoreo de las iniciativas legislativas y proyectos de ley en trámite en el Congreso de la República, generando análisis y lectura de diferentes escenarios legislativos, que sirvan de apoyo al direccionamiento estratégico de la Compañía.</t>
  </si>
  <si>
    <t>5/08/2024</t>
  </si>
  <si>
    <t>Se requiere contar con un profesional que tenga la idoneidad y experiencia en el relacionamiento con el Congreso de la República y seguimiento a proyectos de ley en trámite, esto con el fin de contar con un mayor control y asesoría de los temas que impacten el objeto social de la Compañía.</t>
  </si>
  <si>
    <t>C06162024</t>
  </si>
  <si>
    <t>0084-2023</t>
  </si>
  <si>
    <t>TRES T CAPITAL</t>
  </si>
  <si>
    <t>Otrosí - Implementación de un Sistema de gestión documental que soporte los principales procesos que priorice Positiva Compañía de Seguros S.A.</t>
  </si>
  <si>
    <t>Implementación de un Sistema de gestión documental que soporte los principales procesos que priorice Positiva Compañía de Seguros S.A.</t>
  </si>
  <si>
    <t>C06172024</t>
  </si>
  <si>
    <t>0302-2024</t>
  </si>
  <si>
    <t>Otrosí - Ampliación de capacidad del SIEM SPLUNK a 25GB/Dia de almacenamiento para integrar las 30 fuentes criticas definidas en conjunto POSITIVA-ITM</t>
  </si>
  <si>
    <t>Ampliación de capacidad del SIEM SPLUNK a 25GB/Dia de almacenamiento para integrar las 30 fuentes criticas definidas en conjunto POSITIVA-ITM</t>
  </si>
  <si>
    <t>C77862024</t>
  </si>
  <si>
    <t>"EL CONTRATISTA, se compromete con POSITIVA COMPAÑÍA DE SEGUROS S.A., a laPrestación de servicios de Promoción y Prevención para implementar, mejorar y/omantener actividades asesoría técnica del Sistema de Gestión de Seguridad y Salud enTrabajo con base en los programas de los planes, PLAN BASICO promoción y prevenciónen salud, PLAN AVANZADO- Gestión de para la prevención de EP –PLANESPECIALIZADO- Programas de Vigilancia Epidemiológico, de la estrategia POSITIVACREA, Modelo de Gestión POSITIVA SUMA, para el acompañamiento de las empresasafiliadas a POSITIVA COMPAÑÍA DE SEGUROS en la Zona Bogotá; SucursalCoordinadora Bogotá, en la modalidad de atención Planes GRAN EMPRESA."</t>
  </si>
  <si>
    <t>C15442024</t>
  </si>
  <si>
    <t>Implementación de un sistema de gestión documental que soporte los principales procesos que priorice Positiva Compañía de Seguros S.A.</t>
  </si>
  <si>
    <t>"En la actualidad toda la Gestión documental está realizándose por medio de terceros quienes realizan todo el procesamiento de la correspondencia y trámites, por lo que es necesario rediseñar el propósito del gestor documental que sea gobernado por la compañía, con el fin de que sea una aplicación para el procesamiento digital, almacenamiento y custodia de archivo, integrándose con otros sistemas de la compañía, evitando el manejo de varios aplicativos y optimizando el desarrollo de los procesos."</t>
  </si>
  <si>
    <t>C56632024</t>
  </si>
  <si>
    <t>008-2024</t>
  </si>
  <si>
    <t>ADICIÓN CONTRATO 008-2024 TIQUETES AEREOS</t>
  </si>
  <si>
    <t>"4. Atraer, fidelizar  y profundizar clientes a través de una experiencia excepcional"</t>
  </si>
  <si>
    <t>C56622024</t>
  </si>
  <si>
    <t>"AMPARAR EL PAGO DE LOS PERJUICIOS DERIVADOS DEL INCUMPLIMIENTO DE LAS OBLIGACIONES PROPIAS Y DIRECTAS DE CONTRATO INTERADMINISTRATIVO NO 452-CI-CENACEDUCACION-2024, CUYO OBJETO ES: PRESTACIÓN DE SERVICIOS CORRESPONDIENTE A LA REALIZACIÓN DE LAS EVALUACIONES MÉDICAS OCUPACIONALES, PARA LA IDENTIFICACIÓN DE LAS CONDICIONES DE SALUD DE LOS ASPIRANTES A SOLDADOS PROFESIONALES PARA EL INGRESO A LA ESCUELA DE SOLDADOS PROFESIONALES DEL EJÉRCITO NACIONAL."</t>
  </si>
  <si>
    <t>09/07/2024</t>
  </si>
  <si>
    <t>06/12/2027</t>
  </si>
  <si>
    <t>"SE NECESITA AMPARAR EL CUMPLIMIENTO DEL CONTRATO, EL PAGO DE LAS MULTAS, DE LA CLAUSULA PENAL PECUNIARIA CONVENIDAS, ASI MISMO DEBERA CUMPLIR CON LO CONSAGRADO EN EL ARTICULO 2.2.1.1.3.2.6 DEL DECRETO 1082 DE 2015"</t>
  </si>
  <si>
    <t>POLIZA DE CUMPLIMIENTO A FAVOR DE ENTIDADES ESTATALES- RCE DERIVADA.</t>
  </si>
  <si>
    <t>C56642024</t>
  </si>
  <si>
    <t>PRESTACIÓN DE SERVICIOS PROFESIONALES JURÍDICOS ESPECIALIZADOS PARA ASESORAR LA GERENCIA DE ABASTECIMIENTO ESTRATÉGICO Y ELABORAR CONCEPTOS RELACIONADOS CON LA GESTION CONTRACTUAL DE POSITIVA COMPAÑÍA DE SEGUROS</t>
  </si>
  <si>
    <t>POSITIVA REQUIERE LA PRESTACIÓN DE SERVICIOS PROFESIONALES JURÍDICOS ESPECIALIZADOS PARA ASESORAR LA GERENCIA DE ABASTECIMIENTO ESTRATÉGICO Y ELABORAR CONCEPTOS RELACIONADOS CON LA GESTION CONTRACTUAL DE POSITIVA COMPAÑÍA DE SEGUROS</t>
  </si>
  <si>
    <t>"8. Simplificar, digitalizar e integrar los procesos"</t>
  </si>
  <si>
    <t>C20852024</t>
  </si>
  <si>
    <t>BONO JULIO PACTO COLECTIVO 2024-2027</t>
  </si>
  <si>
    <t>Se requiere una firma especializada, para entregar los bonos de julio 2024, según pacto colectivo correspondientes a 1.3 SMMLV</t>
  </si>
  <si>
    <t>BONOS DE JULIO PACTO COLECTIVO</t>
  </si>
  <si>
    <t>C86122024</t>
  </si>
  <si>
    <t>Vicepresidencia de Promoción y Prevención</t>
  </si>
  <si>
    <t>UNIDAD_DE_NEGOCIO_VICE_PYP - Prestación de servicios correspondiente a la realización de las evaluaciones médicas ocupacionales, para la identificación de las condiciones de salud de los aspirantes a soldados profesionales para el ingreso a la escuela de soldados profesionales de la Fuerza Aérea Colombiana a nivel nacional.</t>
  </si>
  <si>
    <t xml:space="preserve">Invitación directa
</t>
  </si>
  <si>
    <t>1.995.000.000</t>
  </si>
  <si>
    <t>10/04/2024 FECHA ACTUALIZACION 10 09 2024</t>
  </si>
  <si>
    <t xml:space="preserve">EL CONTRATISTA, se compromete con POSITIVA COMPAÑÍA DE SEGUROS S.A., a la adquisición de material promocional, material de relacionamiento y cualquier otro material para exposición de marca para grupos de valor y de interés de la compañía.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</si>
</sst>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_-* #,##0\ _€_-;\-* #,##0\ _€_-;_-* &quot;-&quot;??\ _€_-;_-@_-"/>
  </numFmts>
  <fonts count="8" x14ac:knownFonts="1">
    <font>
      <sz val="11"/>
      <color theme="1"/>
      <name val="Aptos Narrow"/>
      <family val="2"/>
      <scheme val="minor"/>
    </font>
    <font>
      <sz val="11"/>
      <color theme="1"/>
      <name val="Aptos Narrow"/>
      <family val="2"/>
      <scheme val="minor"/>
    </font>
    <font>
      <b/>
      <sz val="11"/>
      <color theme="1"/>
      <name val="Aptos Narrow"/>
      <family val="2"/>
      <scheme val="minor"/>
    </font>
    <font>
      <b/>
      <sz val="10"/>
      <color theme="0"/>
      <name val="Aptos Narrow"/>
      <family val="2"/>
      <scheme val="minor"/>
    </font>
    <font>
      <b/>
      <sz val="11"/>
      <color theme="1"/>
      <name val="Arial"/>
      <family val="2"/>
    </font>
    <font>
      <b/>
      <sz val="11"/>
      <color rgb="FFFF0000"/>
      <name val="Aptos Narrow"/>
      <family val="2"/>
      <scheme val="minor"/>
    </font>
    <font>
      <b/>
      <sz val="10"/>
      <name val="Aptos Narrow"/>
      <family val="2"/>
      <scheme val="minor"/>
    </font>
    <font>
      <sz val="10"/>
      <color theme="1"/>
      <name val="Aptos Narrow"/>
      <family val="2"/>
      <scheme val="minor"/>
    </font>
  </fonts>
  <fills count="10">
    <fill>
      <patternFill patternType="none"/>
    </fill>
    <fill>
      <patternFill patternType="gray125"/>
    </fill>
    <fill>
      <patternFill patternType="solid">
        <fgColor rgb="FFFF9D0D"/>
        <bgColor indexed="64"/>
      </patternFill>
    </fill>
    <fill>
      <patternFill patternType="solid">
        <fgColor theme="0"/>
        <bgColor indexed="64"/>
      </patternFill>
    </fill>
    <fill>
      <patternFill patternType="solid">
        <fgColor rgb="FFFBFBFB"/>
        <bgColor indexed="64"/>
      </patternFill>
    </fill>
    <fill>
      <patternFill patternType="solid">
        <fgColor rgb="FFDAEEF3"/>
        <bgColor indexed="64"/>
      </patternFill>
    </fill>
    <fill>
      <patternFill patternType="solid">
        <fgColor theme="9" tint="0.59999389629810485"/>
        <bgColor indexed="64"/>
      </patternFill>
    </fill>
    <fill>
      <patternFill patternType="solid">
        <fgColor rgb="FFFFFF00"/>
        <bgColor indexed="64"/>
      </patternFill>
    </fill>
    <fill>
      <patternFill patternType="solid">
        <fgColor theme="9" tint="0.39997558519241921"/>
        <bgColor indexed="64"/>
      </patternFill>
    </fill>
    <fill>
      <patternFill patternType="solid">
        <fgColor theme="7" tint="0.79998168889431442"/>
        <bgColor indexed="64"/>
      </patternFill>
    </fill>
  </fills>
  <borders count="19">
    <border>
      <left/>
      <right/>
      <top/>
      <bottom/>
      <diagonal/>
    </border>
    <border>
      <left/>
      <right style="thin">
        <color theme="0"/>
      </right>
      <top/>
      <bottom/>
      <diagonal/>
    </border>
    <border>
      <left style="thin">
        <color theme="0"/>
      </left>
      <right style="thin">
        <color theme="0"/>
      </right>
      <top style="thin">
        <color theme="0"/>
      </top>
      <bottom style="thin">
        <color theme="0"/>
      </bottom>
      <diagonal/>
    </border>
    <border>
      <left/>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rgb="FFE26B0A"/>
      </right>
      <top style="thin">
        <color theme="0"/>
      </top>
      <bottom style="thin">
        <color theme="0"/>
      </bottom>
      <diagonal/>
    </border>
    <border>
      <left style="thin">
        <color rgb="FFE26B0A"/>
      </left>
      <right/>
      <top style="thin">
        <color rgb="FFE26B0A"/>
      </top>
      <bottom style="thin">
        <color rgb="FFE26B0A"/>
      </bottom>
      <diagonal/>
    </border>
    <border>
      <left/>
      <right/>
      <top style="thin">
        <color rgb="FFE26B0A"/>
      </top>
      <bottom style="thin">
        <color rgb="FFE26B0A"/>
      </bottom>
      <diagonal/>
    </border>
    <border>
      <left/>
      <right style="thin">
        <color theme="0"/>
      </right>
      <top style="thin">
        <color rgb="FFE26B0A"/>
      </top>
      <bottom style="thin">
        <color rgb="FFE26B0A"/>
      </bottom>
      <diagonal/>
    </border>
    <border>
      <left style="thin">
        <color theme="0"/>
      </left>
      <right/>
      <top style="thin">
        <color theme="0"/>
      </top>
      <bottom style="thin">
        <color theme="0"/>
      </bottom>
      <diagonal/>
    </border>
    <border>
      <left style="thin">
        <color rgb="FFFF9D0D"/>
      </left>
      <right/>
      <top style="thin">
        <color rgb="FFFF9D0D"/>
      </top>
      <bottom style="thin">
        <color rgb="FFFF9D0D"/>
      </bottom>
      <diagonal/>
    </border>
    <border>
      <left style="thin">
        <color rgb="FFFF9D0D"/>
      </left>
      <right style="thin">
        <color rgb="FFFF9D0D"/>
      </right>
      <top style="thin">
        <color rgb="FFFF9D0D"/>
      </top>
      <bottom style="thin">
        <color rgb="FFFF9D0D"/>
      </bottom>
      <diagonal/>
    </border>
    <border>
      <left style="thin">
        <color rgb="FFFF9D0D"/>
      </left>
      <right/>
      <top/>
      <bottom style="thin">
        <color rgb="FFFF9D0D"/>
      </bottom>
      <diagonal/>
    </border>
    <border>
      <left style="thin">
        <color theme="0"/>
      </left>
      <right/>
      <top style="thin">
        <color theme="0"/>
      </top>
      <bottom/>
      <diagonal/>
    </border>
    <border>
      <left style="thin">
        <color rgb="FFE26B0A"/>
      </left>
      <right style="thin">
        <color rgb="FFE26B0A"/>
      </right>
      <top style="thin">
        <color rgb="FFE26B0A"/>
      </top>
      <bottom style="thin">
        <color rgb="FFE26B0A"/>
      </bottom>
      <diagonal/>
    </border>
    <border>
      <left style="thin">
        <color indexed="64"/>
      </left>
      <right style="thin">
        <color indexed="64"/>
      </right>
      <top style="thin">
        <color indexed="64"/>
      </top>
      <bottom style="thin">
        <color indexed="64"/>
      </bottom>
      <diagonal/>
    </border>
    <border>
      <left style="thin">
        <color rgb="FFE26B0A"/>
      </left>
      <right style="thin">
        <color rgb="FFE26B0A"/>
      </right>
      <top style="thin">
        <color rgb="FFE26B0A"/>
      </top>
      <bottom/>
      <diagonal/>
    </border>
  </borders>
  <cellStyleXfs count="2">
    <xf numFmtId="0" fontId="0" fillId="0" borderId="0"/>
    <xf numFmtId="164" fontId="1" fillId="0" borderId="0" applyFont="0" applyFill="0" applyBorder="0" applyAlignment="0" applyProtection="0"/>
  </cellStyleXfs>
  <cellXfs count="52">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4" fillId="0" borderId="11" xfId="0" applyFont="1" applyBorder="1" applyAlignment="1">
      <alignment horizontal="left" vertical="center"/>
    </xf>
    <xf numFmtId="0" fontId="0" fillId="0" borderId="11" xfId="0" applyBorder="1"/>
    <xf numFmtId="0" fontId="5" fillId="0" borderId="0" xfId="0" applyFont="1" applyAlignment="1">
      <alignment horizontal="right"/>
    </xf>
    <xf numFmtId="0" fontId="0" fillId="3" borderId="12" xfId="0" applyFill="1" applyBorder="1"/>
    <xf numFmtId="0" fontId="4" fillId="0" borderId="2" xfId="0" applyFont="1" applyBorder="1" applyAlignment="1">
      <alignment horizontal="left" vertical="center"/>
    </xf>
    <xf numFmtId="0" fontId="6" fillId="2" borderId="16"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0" fillId="0" borderId="0" xfId="0" applyAlignment="1">
      <alignment wrapText="1"/>
    </xf>
    <xf numFmtId="0" fontId="7" fillId="3" borderId="16" xfId="0" applyFont="1" applyFill="1" applyBorder="1" applyAlignment="1">
      <alignment horizontal="left" vertical="center" wrapText="1"/>
    </xf>
    <xf numFmtId="0" fontId="7" fillId="3" borderId="16" xfId="0" applyFont="1" applyFill="1" applyBorder="1" applyAlignment="1">
      <alignment horizontal="left" vertical="center" wrapText="1" indent="1"/>
    </xf>
    <xf numFmtId="0" fontId="2" fillId="4" borderId="16" xfId="0" applyFont="1" applyFill="1" applyBorder="1"/>
    <xf numFmtId="165" fontId="7" fillId="5" borderId="16" xfId="1" applyNumberFormat="1" applyFont="1" applyFill="1" applyBorder="1" applyAlignment="1" applyProtection="1">
      <alignment horizontal="right" vertical="center"/>
    </xf>
    <xf numFmtId="165" fontId="7" fillId="6" borderId="16" xfId="1" applyNumberFormat="1" applyFont="1" applyFill="1" applyBorder="1" applyAlignment="1" applyProtection="1">
      <alignment horizontal="right" vertical="center"/>
      <protection locked="0"/>
    </xf>
    <xf numFmtId="165" fontId="7" fillId="3" borderId="16" xfId="1" applyNumberFormat="1" applyFont="1" applyFill="1" applyBorder="1" applyAlignment="1" applyProtection="1">
      <alignment horizontal="right" vertical="center"/>
      <protection locked="0"/>
    </xf>
    <xf numFmtId="0" fontId="7" fillId="3" borderId="16" xfId="0" applyFont="1" applyFill="1" applyBorder="1" applyAlignment="1">
      <alignment horizontal="left" vertical="center" wrapText="1" indent="6"/>
    </xf>
    <xf numFmtId="0" fontId="0" fillId="7" borderId="2" xfId="0" applyFill="1" applyBorder="1"/>
    <xf numFmtId="0" fontId="0" fillId="7" borderId="0" xfId="0" applyFill="1"/>
    <xf numFmtId="0" fontId="0" fillId="0" borderId="3" xfId="0" applyBorder="1" applyAlignment="1">
      <alignment wrapText="1"/>
    </xf>
    <xf numFmtId="0" fontId="0" fillId="0" borderId="2" xfId="0" applyBorder="1" applyAlignment="1">
      <alignment wrapText="1"/>
    </xf>
    <xf numFmtId="0" fontId="0" fillId="3" borderId="14" xfId="0" applyFill="1" applyBorder="1" applyAlignment="1">
      <alignment horizontal="center" wrapText="1"/>
    </xf>
    <xf numFmtId="0" fontId="2" fillId="4" borderId="16" xfId="0" applyFont="1" applyFill="1" applyBorder="1" applyAlignment="1">
      <alignment wrapText="1"/>
    </xf>
    <xf numFmtId="0" fontId="0" fillId="3" borderId="13" xfId="0" applyFill="1" applyBorder="1" applyAlignment="1">
      <alignment wrapText="1"/>
    </xf>
    <xf numFmtId="0" fontId="0" fillId="0" borderId="1" xfId="0" applyBorder="1" applyAlignment="1">
      <alignment wrapText="1"/>
    </xf>
    <xf numFmtId="0" fontId="0" fillId="0" borderId="11" xfId="0" applyBorder="1" applyAlignment="1">
      <alignment wrapText="1"/>
    </xf>
    <xf numFmtId="0" fontId="0" fillId="0" borderId="15" xfId="0" applyBorder="1" applyAlignment="1">
      <alignment wrapText="1"/>
    </xf>
    <xf numFmtId="165" fontId="0" fillId="0" borderId="0" xfId="0" applyNumberFormat="1"/>
    <xf numFmtId="0" fontId="2" fillId="8" borderId="16" xfId="0" applyFont="1" applyFill="1" applyBorder="1"/>
    <xf numFmtId="0" fontId="2" fillId="9" borderId="16" xfId="0" applyFont="1" applyFill="1" applyBorder="1"/>
    <xf numFmtId="0" fontId="2" fillId="3" borderId="16" xfId="0" applyFont="1" applyFill="1" applyBorder="1"/>
    <xf numFmtId="0" fontId="2" fillId="4" borderId="18" xfId="0" applyFont="1" applyFill="1" applyBorder="1"/>
    <xf numFmtId="0" fontId="2" fillId="4" borderId="18" xfId="0" applyFont="1" applyFill="1" applyBorder="1" applyAlignment="1">
      <alignment wrapText="1"/>
    </xf>
    <xf numFmtId="165" fontId="7" fillId="5" borderId="18" xfId="1" applyNumberFormat="1" applyFont="1" applyFill="1" applyBorder="1" applyAlignment="1" applyProtection="1">
      <alignment horizontal="right" vertical="center"/>
    </xf>
    <xf numFmtId="165" fontId="7" fillId="6" borderId="18" xfId="1" applyNumberFormat="1" applyFont="1" applyFill="1" applyBorder="1" applyAlignment="1" applyProtection="1">
      <alignment horizontal="right" vertical="center"/>
      <protection locked="0"/>
    </xf>
    <xf numFmtId="165" fontId="7" fillId="3" borderId="18" xfId="1" applyNumberFormat="1" applyFont="1" applyFill="1" applyBorder="1" applyAlignment="1" applyProtection="1">
      <alignment horizontal="right" vertical="center"/>
      <protection locked="0"/>
    </xf>
    <xf numFmtId="0" fontId="2" fillId="4" borderId="17" xfId="0" applyFont="1" applyFill="1" applyBorder="1"/>
    <xf numFmtId="0" fontId="0" fillId="0" borderId="17" xfId="0" applyBorder="1"/>
    <xf numFmtId="0" fontId="2" fillId="4" borderId="17" xfId="0" applyFont="1" applyFill="1" applyBorder="1" applyAlignment="1">
      <alignment wrapText="1"/>
    </xf>
    <xf numFmtId="0" fontId="0" fillId="0" borderId="17" xfId="0" applyBorder="1" applyAlignment="1">
      <alignment wrapText="1"/>
    </xf>
    <xf numFmtId="14" fontId="2" fillId="4" borderId="17" xfId="0" applyNumberFormat="1" applyFont="1" applyFill="1" applyBorder="1" applyAlignment="1">
      <alignment horizontal="left"/>
    </xf>
    <xf numFmtId="165" fontId="7" fillId="5" borderId="17" xfId="1" applyNumberFormat="1" applyFont="1" applyFill="1" applyBorder="1" applyAlignment="1" applyProtection="1">
      <alignment horizontal="right" vertical="center"/>
    </xf>
    <xf numFmtId="0" fontId="2" fillId="4" borderId="16" xfId="0" applyFont="1" applyFill="1" applyBorder="1" applyAlignment="1">
      <alignment horizontal="left"/>
    </xf>
    <xf numFmtId="0" fontId="3" fillId="2" borderId="8"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cellXfs>
  <cellStyles count="2">
    <cellStyle name="Millares" xfId="1" builtinId="3"/>
    <cellStyle name="Normal" xfId="0" builtinId="0"/>
  </cellStyles>
  <dxfs count="0"/>
  <tableStyles count="1" defaultTableStyle="TableStyleMedium2" defaultPivotStyle="PivotStyleLight16">
    <tableStyle name="Invisible" pivot="0" table="0" count="0" xr9:uid="{4C8403D6-D41F-4D50-8D76-6F4965B9501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6</xdr:col>
          <xdr:colOff>152400</xdr:colOff>
          <xdr:row>0</xdr:row>
          <xdr:rowOff>0</xdr:rowOff>
        </xdr:to>
        <xdr:sp macro="" textlink="">
          <xdr:nvSpPr>
            <xdr:cNvPr id="1025" name="FPMExcelClientSheetOptionstb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6</xdr:col>
          <xdr:colOff>152400</xdr:colOff>
          <xdr:row>0</xdr:row>
          <xdr:rowOff>0</xdr:rowOff>
        </xdr:to>
        <xdr:sp macro="" textlink="">
          <xdr:nvSpPr>
            <xdr:cNvPr id="1026" name="ConnectionDescriptorsInfotb1"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6</xdr:col>
          <xdr:colOff>152400</xdr:colOff>
          <xdr:row>0</xdr:row>
          <xdr:rowOff>0</xdr:rowOff>
        </xdr:to>
        <xdr:sp macro="" textlink="">
          <xdr:nvSpPr>
            <xdr:cNvPr id="1027" name="MultipleReportManagerInfotb1"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18</xdr:row>
          <xdr:rowOff>0</xdr:rowOff>
        </xdr:from>
        <xdr:to>
          <xdr:col>0</xdr:col>
          <xdr:colOff>0</xdr:colOff>
          <xdr:row>18</xdr:row>
          <xdr:rowOff>0</xdr:rowOff>
        </xdr:to>
        <xdr:sp macro="" textlink="">
          <xdr:nvSpPr>
            <xdr:cNvPr id="1028" name="AnalyzerDynReport000tb1"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206375</xdr:colOff>
      <xdr:row>15</xdr:row>
      <xdr:rowOff>184150</xdr:rowOff>
    </xdr:from>
    <xdr:ext cx="1967351" cy="539750"/>
    <xdr:pic>
      <xdr:nvPicPr>
        <xdr:cNvPr id="2" name="Picture 1">
          <a:extLst>
            <a:ext uri="{FF2B5EF4-FFF2-40B4-BE49-F238E27FC236}">
              <a16:creationId xmlns:a16="http://schemas.microsoft.com/office/drawing/2014/main" id="{435C5F36-D40F-4624-A17A-96C2561E68F8}"/>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615950" y="374650"/>
          <a:ext cx="1967351" cy="539750"/>
        </a:xfrm>
        <a:prstGeom prst="rect">
          <a:avLst/>
        </a:prstGeom>
        <a:noFill/>
        <a:ln w="9525">
          <a:noFill/>
          <a:miter lim="800000"/>
          <a:headEnd/>
          <a:tailEnd/>
        </a:ln>
      </xdr:spPr>
    </xdr:pic>
    <xdr:clientData/>
  </xdr:oneCellAnchor>
  <mc:AlternateContent xmlns:mc="http://schemas.openxmlformats.org/markup-compatibility/2006">
    <mc:Choice xmlns:a14="http://schemas.microsoft.com/office/drawing/2010/main" Requires="a14">
      <xdr:twoCellAnchor>
        <xdr:from>
          <xdr:col>0</xdr:col>
          <xdr:colOff>0</xdr:colOff>
          <xdr:row>14</xdr:row>
          <xdr:rowOff>0</xdr:rowOff>
        </xdr:from>
        <xdr:to>
          <xdr:col>0</xdr:col>
          <xdr:colOff>0</xdr:colOff>
          <xdr:row>14</xdr:row>
          <xdr:rowOff>0</xdr:rowOff>
        </xdr:to>
        <xdr:sp macro="" textlink="">
          <xdr:nvSpPr>
            <xdr:cNvPr id="1029" name="AnalyzerDynReport001tb1"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image" Target="../media/image3.emf"/><Relationship Id="rId3" Type="http://schemas.openxmlformats.org/officeDocument/2006/relationships/control" Target="../activeX/activeX1.xml"/><Relationship Id="rId7" Type="http://schemas.openxmlformats.org/officeDocument/2006/relationships/control" Target="../activeX/activeX3.xml"/><Relationship Id="rId12" Type="http://schemas.openxmlformats.org/officeDocument/2006/relationships/image" Target="../media/image5.emf"/><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image" Target="../media/image2.emf"/><Relationship Id="rId11" Type="http://schemas.openxmlformats.org/officeDocument/2006/relationships/control" Target="../activeX/activeX5.xml"/><Relationship Id="rId5" Type="http://schemas.openxmlformats.org/officeDocument/2006/relationships/control" Target="../activeX/activeX2.xml"/><Relationship Id="rId10" Type="http://schemas.openxmlformats.org/officeDocument/2006/relationships/image" Target="../media/image4.emf"/><Relationship Id="rId4" Type="http://schemas.openxmlformats.org/officeDocument/2006/relationships/image" Target="../media/image1.emf"/><Relationship Id="rId9" Type="http://schemas.openxmlformats.org/officeDocument/2006/relationships/control" Target="../activeX/activeX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12059-3636-495F-A103-E7BEE9EEA3C0}">
  <sheetPr codeName="Hoja4"/>
  <dimension ref="A1:BC1207"/>
  <sheetViews>
    <sheetView tabSelected="1" topLeftCell="R1066" zoomScale="90" zoomScaleNormal="90" workbookViewId="0">
      <selection activeCell="T1070" sqref="T1070"/>
    </sheetView>
  </sheetViews>
  <sheetFormatPr baseColWidth="10" defaultColWidth="11.453125" defaultRowHeight="14.5" outlineLevelRow="1" outlineLevelCol="1" x14ac:dyDescent="0.35"/>
  <cols>
    <col min="1" max="2" width="11.453125" hidden="1" customWidth="1" outlineLevel="1"/>
    <col min="3" max="3" width="29.54296875" hidden="1" customWidth="1" outlineLevel="1"/>
    <col min="4" max="4" width="22.7265625" hidden="1" customWidth="1" outlineLevel="1"/>
    <col min="5" max="5" width="15.81640625" hidden="1" customWidth="1" outlineLevel="1"/>
    <col min="6" max="6" width="22.453125" hidden="1" customWidth="1" outlineLevel="1"/>
    <col min="7" max="7" width="6.1796875" style="2" customWidth="1" collapsed="1"/>
    <col min="8" max="8" width="14.81640625" hidden="1" customWidth="1"/>
    <col min="9" max="9" width="22.7265625" hidden="1" customWidth="1"/>
    <col min="10" max="10" width="14.81640625" hidden="1" customWidth="1"/>
    <col min="11" max="11" width="17.81640625" customWidth="1"/>
    <col min="12" max="12" width="22" bestFit="1" customWidth="1"/>
    <col min="13" max="13" width="28.1796875" style="15" customWidth="1"/>
    <col min="14" max="14" width="20.26953125" customWidth="1"/>
    <col min="15" max="15" width="22.26953125" customWidth="1"/>
    <col min="16" max="16" width="35.54296875" style="15" customWidth="1"/>
    <col min="17" max="17" width="109.1796875" style="15" customWidth="1"/>
    <col min="18" max="19" width="14.81640625" bestFit="1" customWidth="1"/>
    <col min="20" max="20" width="20.54296875" customWidth="1"/>
    <col min="21" max="21" width="42.81640625" customWidth="1"/>
    <col min="22" max="22" width="44" customWidth="1"/>
    <col min="23" max="23" width="30.54296875" customWidth="1"/>
    <col min="24" max="24" width="25.1796875" customWidth="1"/>
    <col min="25" max="25" width="27" customWidth="1"/>
    <col min="26" max="26" width="14.81640625" bestFit="1" customWidth="1"/>
    <col min="27" max="27" width="20.1796875" customWidth="1"/>
    <col min="28" max="28" width="18" bestFit="1" customWidth="1"/>
    <col min="29" max="35" width="14.81640625" bestFit="1" customWidth="1"/>
    <col min="36" max="37" width="16.54296875" bestFit="1" customWidth="1"/>
    <col min="38" max="38" width="24.54296875" customWidth="1"/>
    <col min="39" max="39" width="24.81640625" customWidth="1"/>
    <col min="40" max="40" width="25.26953125" customWidth="1"/>
    <col min="41" max="41" width="23.81640625" customWidth="1"/>
    <col min="42" max="42" width="25.453125" customWidth="1"/>
    <col min="43" max="44" width="23.81640625" customWidth="1"/>
  </cols>
  <sheetData>
    <row r="1" spans="1:50" hidden="1" outlineLevel="1" x14ac:dyDescent="0.35">
      <c r="A1" t="str">
        <f xml:space="preserve"> _xll.EPMOlapMemberO("[COMPARATIVO].[].[PPTO]","","PPTO - PRESUPUESTO","","000;001")</f>
        <v>PPTO - PRESUPUESTO</v>
      </c>
      <c r="B1" s="1"/>
      <c r="C1" s="1"/>
      <c r="D1" s="1"/>
      <c r="E1" s="1"/>
      <c r="F1" s="1"/>
      <c r="H1" s="1"/>
      <c r="I1" s="1"/>
      <c r="J1" s="1"/>
      <c r="K1" s="1"/>
      <c r="L1" s="1"/>
      <c r="M1" s="25"/>
      <c r="N1" s="3"/>
      <c r="O1" s="3"/>
      <c r="P1" s="25"/>
      <c r="Q1" s="25"/>
      <c r="R1" s="1"/>
      <c r="S1" s="1"/>
    </row>
    <row r="2" spans="1:50" hidden="1" outlineLevel="1" x14ac:dyDescent="0.35">
      <c r="A2" t="str">
        <f xml:space="preserve"> _xll.EPMOlapMemberO("[DATASOURCE].[PARENTH1].[DS_IN]","","DS_IN - Datos Inputados","","000;001")</f>
        <v>DS_IN - Datos Inputados</v>
      </c>
      <c r="B2" s="1"/>
      <c r="C2" s="1"/>
      <c r="D2" s="1"/>
      <c r="E2" s="1"/>
      <c r="F2" s="1"/>
      <c r="H2" s="1"/>
      <c r="I2" s="1"/>
      <c r="J2" s="1"/>
      <c r="K2" s="1"/>
      <c r="L2" s="1"/>
      <c r="M2" s="25"/>
      <c r="N2" s="3"/>
      <c r="O2" s="3"/>
      <c r="P2" s="25"/>
      <c r="Q2" s="25"/>
      <c r="R2" s="1"/>
      <c r="S2" s="1"/>
    </row>
    <row r="3" spans="1:50" hidden="1" outlineLevel="1" x14ac:dyDescent="0.35">
      <c r="A3" t="str">
        <f xml:space="preserve"> _xll.EPMOlapMemberO("[MONEDA].[PARENTH1].[COP]","","COP - Pesos","","000;001")</f>
        <v>COP - Pesos</v>
      </c>
      <c r="B3" s="1"/>
      <c r="C3" s="1"/>
      <c r="D3" s="1"/>
      <c r="E3" s="1"/>
      <c r="F3" s="1"/>
      <c r="H3" s="1"/>
      <c r="I3" s="1"/>
      <c r="J3" s="1"/>
      <c r="K3" s="1"/>
      <c r="L3" s="1"/>
      <c r="M3" s="25"/>
      <c r="N3" s="3"/>
      <c r="O3" s="3"/>
      <c r="P3" s="25"/>
      <c r="Q3" s="25"/>
      <c r="R3" s="1"/>
      <c r="S3" s="1"/>
    </row>
    <row r="4" spans="1:50" hidden="1" outlineLevel="1" x14ac:dyDescent="0.35">
      <c r="A4" t="str">
        <f xml:space="preserve"> _xll.EPMOlapMemberO("[SOCIEDAD].[PARENTH1].[POS]","","POS - POS","","000;001")</f>
        <v>POS - POS</v>
      </c>
      <c r="B4" s="1"/>
      <c r="C4" s="1"/>
      <c r="D4" s="1"/>
      <c r="E4" s="1"/>
      <c r="F4" s="1"/>
      <c r="H4" s="1"/>
      <c r="I4" s="1"/>
      <c r="J4" s="1"/>
      <c r="K4" s="1"/>
      <c r="L4" s="1"/>
      <c r="M4" s="25"/>
      <c r="N4" s="3"/>
      <c r="O4" s="3"/>
      <c r="P4" s="25"/>
      <c r="Q4" s="25"/>
      <c r="R4" s="1"/>
      <c r="S4" s="1"/>
    </row>
    <row r="5" spans="1:50" hidden="1" outlineLevel="1" x14ac:dyDescent="0.35">
      <c r="A5" t="str">
        <f xml:space="preserve"> _xll.EPMOlapMemberO("[VERSION].[].[VA]","","VA - VA","","000;001")</f>
        <v>VA - VA</v>
      </c>
      <c r="B5" s="1"/>
      <c r="C5" s="1"/>
      <c r="D5" s="1"/>
      <c r="E5" s="1"/>
      <c r="F5" s="1"/>
      <c r="H5" s="1"/>
      <c r="I5" s="1"/>
      <c r="J5" s="1"/>
      <c r="K5" s="1"/>
      <c r="L5" s="1"/>
      <c r="M5" s="25"/>
      <c r="N5" s="3"/>
      <c r="O5" s="3"/>
      <c r="P5" s="25"/>
      <c r="Q5" s="25"/>
      <c r="R5" s="1"/>
      <c r="S5" s="1"/>
    </row>
    <row r="6" spans="1:50" hidden="1" outlineLevel="1" x14ac:dyDescent="0.35">
      <c r="A6" t="str">
        <f xml:space="preserve"> _xll.EPMOlapMemberO("[MEASURES].[].[PERIODIC]","","Periodic","","000;001")</f>
        <v>Periodic</v>
      </c>
      <c r="B6" s="1"/>
      <c r="C6" s="1"/>
      <c r="D6" s="1"/>
      <c r="E6" s="1"/>
      <c r="F6" s="1"/>
      <c r="H6" s="1"/>
      <c r="I6" s="1"/>
      <c r="J6" s="1"/>
      <c r="K6" s="1"/>
      <c r="L6" s="1"/>
      <c r="M6" s="25"/>
      <c r="N6" s="3"/>
      <c r="O6" s="3"/>
      <c r="P6" s="25"/>
      <c r="Q6" s="25"/>
      <c r="R6" s="1"/>
      <c r="S6" s="1"/>
    </row>
    <row r="7" spans="1:50" hidden="1" outlineLevel="1" x14ac:dyDescent="0.35">
      <c r="B7" s="1"/>
      <c r="C7" s="1"/>
      <c r="D7" s="1"/>
      <c r="E7" s="1"/>
      <c r="F7" s="1"/>
      <c r="H7" s="1"/>
      <c r="I7" s="1"/>
      <c r="J7" s="1"/>
      <c r="K7" s="1"/>
      <c r="L7" s="1"/>
      <c r="M7" s="25"/>
      <c r="N7" s="3"/>
      <c r="O7" s="3"/>
      <c r="P7" s="25"/>
      <c r="Q7" s="25"/>
      <c r="R7" s="1"/>
      <c r="S7" s="1"/>
    </row>
    <row r="8" spans="1:50" hidden="1" outlineLevel="1" x14ac:dyDescent="0.35">
      <c r="A8" s="1"/>
      <c r="B8" s="1"/>
      <c r="C8" s="1"/>
      <c r="D8" s="1"/>
      <c r="E8" s="1"/>
      <c r="F8" s="1"/>
      <c r="H8" s="1"/>
      <c r="I8" s="1"/>
      <c r="J8" s="1"/>
      <c r="K8" s="1"/>
      <c r="L8" s="1"/>
      <c r="M8" s="25"/>
      <c r="N8" s="3"/>
      <c r="O8" s="3"/>
      <c r="P8" s="25"/>
      <c r="Q8" s="25"/>
      <c r="R8" s="1"/>
      <c r="S8" s="1"/>
    </row>
    <row r="9" spans="1:50" hidden="1" outlineLevel="1" x14ac:dyDescent="0.35">
      <c r="A9" s="1"/>
      <c r="B9" s="1"/>
      <c r="C9" s="1"/>
      <c r="D9" s="1"/>
      <c r="E9" s="1"/>
      <c r="F9" s="1"/>
      <c r="H9" s="1"/>
      <c r="I9" s="1"/>
      <c r="J9" s="1"/>
      <c r="K9" s="1"/>
      <c r="L9" s="1"/>
      <c r="M9" s="25"/>
      <c r="N9" s="3"/>
      <c r="O9" s="3"/>
      <c r="P9" s="25"/>
      <c r="Q9" s="25"/>
      <c r="R9" s="1"/>
      <c r="S9" s="1"/>
    </row>
    <row r="10" spans="1:50" hidden="1" outlineLevel="1" x14ac:dyDescent="0.35">
      <c r="A10" s="1"/>
      <c r="B10" s="1"/>
      <c r="C10" s="1"/>
      <c r="D10" s="1"/>
      <c r="E10" s="1"/>
      <c r="F10" s="1"/>
      <c r="H10" s="1"/>
      <c r="I10" s="1"/>
      <c r="J10" s="1"/>
      <c r="K10" s="1"/>
      <c r="L10" s="1"/>
      <c r="M10" s="25"/>
      <c r="N10" s="3"/>
      <c r="O10" s="3"/>
      <c r="P10" s="25"/>
      <c r="Q10" s="25"/>
      <c r="R10" s="1"/>
      <c r="S10" s="1"/>
    </row>
    <row r="11" spans="1:50" hidden="1" outlineLevel="1" x14ac:dyDescent="0.35">
      <c r="A11" s="1"/>
      <c r="B11" s="1"/>
      <c r="C11" s="1"/>
      <c r="D11" s="1"/>
      <c r="E11" s="1"/>
      <c r="F11" s="1"/>
      <c r="H11" s="1"/>
      <c r="I11" s="1"/>
      <c r="J11" s="1"/>
      <c r="K11" s="1"/>
      <c r="L11" s="1"/>
      <c r="M11" s="25"/>
      <c r="N11" s="3"/>
      <c r="O11" s="3"/>
      <c r="P11" s="25"/>
      <c r="Q11" s="25"/>
      <c r="R11" s="1"/>
      <c r="S11" s="1"/>
    </row>
    <row r="12" spans="1:50" hidden="1" outlineLevel="1" x14ac:dyDescent="0.35">
      <c r="A12" s="1"/>
      <c r="B12" s="1"/>
      <c r="C12" s="1"/>
      <c r="D12" s="1"/>
      <c r="E12" s="1"/>
      <c r="F12" s="1"/>
      <c r="H12" s="1"/>
      <c r="I12" s="1"/>
      <c r="J12" s="1"/>
      <c r="K12" s="1"/>
      <c r="L12" s="1"/>
      <c r="M12" s="25"/>
      <c r="N12" s="3"/>
      <c r="O12" s="3"/>
      <c r="P12" s="25"/>
      <c r="Q12" s="25"/>
      <c r="R12" s="1"/>
      <c r="S12" s="1"/>
    </row>
    <row r="13" spans="1:50" hidden="1" outlineLevel="1" x14ac:dyDescent="0.35">
      <c r="A13" s="1" t="str">
        <f>_xll.EPMDimensionOverride("000","CONTRATO","APROBACION_CONTRATO="&amp;A18)</f>
        <v>Expansión de CONTRATO sobrescrita</v>
      </c>
      <c r="B13" s="1"/>
      <c r="C13" s="1"/>
      <c r="D13" s="1"/>
      <c r="E13" s="1"/>
      <c r="F13" s="1"/>
      <c r="H13" s="1"/>
      <c r="I13" s="1"/>
      <c r="J13" s="1"/>
      <c r="K13" s="1"/>
      <c r="L13" s="1"/>
      <c r="M13" s="25"/>
      <c r="N13" s="3"/>
      <c r="O13" s="3"/>
      <c r="P13" s="25"/>
      <c r="Q13" s="25"/>
      <c r="R13" s="1"/>
      <c r="S13" s="1"/>
    </row>
    <row r="14" spans="1:50" hidden="1" outlineLevel="1" x14ac:dyDescent="0.35">
      <c r="A14" s="1"/>
      <c r="B14" s="1"/>
      <c r="C14" s="1"/>
      <c r="D14" s="1"/>
      <c r="E14" s="1"/>
      <c r="F14" s="1"/>
      <c r="H14" s="1"/>
      <c r="I14" s="1"/>
      <c r="J14" s="1"/>
      <c r="K14" s="1"/>
      <c r="L14" s="1"/>
      <c r="M14" s="25"/>
      <c r="N14" s="3"/>
      <c r="O14" s="3"/>
      <c r="P14" s="25"/>
      <c r="Q14" s="25"/>
      <c r="R14" s="1"/>
      <c r="S14" s="1"/>
    </row>
    <row r="15" spans="1:50" collapsed="1" x14ac:dyDescent="0.35">
      <c r="A15" s="1"/>
      <c r="B15" s="1"/>
      <c r="C15" s="1"/>
      <c r="D15" s="1"/>
      <c r="E15" s="1"/>
      <c r="F15" s="1"/>
      <c r="H15" s="1"/>
      <c r="I15" s="1"/>
      <c r="J15" s="1"/>
      <c r="K15" s="1"/>
      <c r="L15" s="4"/>
      <c r="M15" s="26"/>
      <c r="N15" s="2"/>
      <c r="O15" s="2"/>
      <c r="P15" s="26"/>
      <c r="Q15" s="26"/>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row>
    <row r="16" spans="1:50" x14ac:dyDescent="0.35">
      <c r="A16" s="1"/>
      <c r="B16" s="1"/>
      <c r="C16" s="1"/>
      <c r="D16" s="1"/>
      <c r="E16" s="1"/>
      <c r="F16" s="1"/>
      <c r="H16" s="5"/>
      <c r="I16" s="5"/>
      <c r="J16" s="5"/>
      <c r="K16" s="2"/>
      <c r="L16" s="2"/>
      <c r="M16" s="26"/>
      <c r="N16" s="2"/>
      <c r="O16" s="2"/>
      <c r="P16" s="26"/>
      <c r="Q16" s="26"/>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row>
    <row r="17" spans="1:55" x14ac:dyDescent="0.35">
      <c r="A17" s="1"/>
      <c r="B17" s="1"/>
      <c r="C17" s="1"/>
      <c r="D17" s="1"/>
      <c r="E17" s="1"/>
      <c r="F17" s="1"/>
      <c r="H17" s="1"/>
      <c r="I17" s="1"/>
      <c r="J17" s="1"/>
      <c r="K17" s="4"/>
      <c r="L17" s="1"/>
      <c r="M17" s="26"/>
      <c r="N17" s="2"/>
      <c r="O17" s="2"/>
      <c r="P17" s="26"/>
      <c r="Q17" s="26"/>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row>
    <row r="18" spans="1:55" x14ac:dyDescent="0.35">
      <c r="A18" s="1" t="str">
        <f>RIGHT(P21,4)</f>
        <v>2024</v>
      </c>
      <c r="B18" s="1"/>
      <c r="C18" s="1"/>
      <c r="D18" s="1"/>
      <c r="E18" s="1"/>
      <c r="F18" s="1"/>
      <c r="H18" s="1"/>
      <c r="I18" s="1"/>
      <c r="J18" s="1"/>
      <c r="K18" s="4"/>
      <c r="L18" s="6"/>
      <c r="M18" s="26"/>
      <c r="N18" s="2"/>
      <c r="O18" s="2"/>
      <c r="P18" s="26"/>
      <c r="Q18" s="26"/>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row>
    <row r="19" spans="1:55" x14ac:dyDescent="0.35">
      <c r="A19" s="1"/>
      <c r="B19" s="1"/>
      <c r="C19" s="1"/>
      <c r="D19" s="1"/>
      <c r="E19" s="1"/>
      <c r="F19" s="1"/>
      <c r="H19" s="1"/>
      <c r="I19" s="1"/>
      <c r="J19" s="1"/>
      <c r="K19" s="2"/>
      <c r="L19" s="2"/>
      <c r="M19" s="26"/>
      <c r="N19" s="2"/>
      <c r="O19" s="2"/>
      <c r="P19" s="26"/>
      <c r="Q19" s="26"/>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row>
    <row r="20" spans="1:55" x14ac:dyDescent="0.35">
      <c r="A20" s="1"/>
      <c r="B20" s="1"/>
      <c r="C20" s="1"/>
      <c r="D20" s="1"/>
      <c r="E20" s="1"/>
      <c r="F20" s="1"/>
      <c r="H20" s="1"/>
      <c r="I20" s="1"/>
      <c r="J20" s="1"/>
      <c r="K20" s="4"/>
      <c r="L20" s="2"/>
      <c r="M20" s="30"/>
      <c r="N20" s="7"/>
      <c r="O20" s="49" t="s">
        <v>0</v>
      </c>
      <c r="P20" s="50"/>
      <c r="Q20" s="51"/>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row>
    <row r="21" spans="1:55" x14ac:dyDescent="0.35">
      <c r="A21" t="str">
        <f>_xll.EPMContextMember(,"TIEMPO")</f>
        <v>#Error, no hay conexión actual.</v>
      </c>
      <c r="K21" s="8" t="s">
        <v>1</v>
      </c>
      <c r="L21" s="5"/>
      <c r="M21" s="31"/>
      <c r="N21" s="10" t="s">
        <v>2</v>
      </c>
      <c r="O21" s="11" t="s">
        <v>3</v>
      </c>
      <c r="P21" s="29">
        <v>2024</v>
      </c>
      <c r="Q21" s="27">
        <f>1</f>
        <v>1</v>
      </c>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row>
    <row r="22" spans="1:55" x14ac:dyDescent="0.35">
      <c r="K22" s="12" t="s">
        <v>4</v>
      </c>
      <c r="L22" s="9"/>
      <c r="M22" s="32"/>
      <c r="N22" s="2"/>
      <c r="O22" s="2"/>
      <c r="P22" s="26"/>
      <c r="Q22" s="26"/>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row>
    <row r="23" spans="1:55" x14ac:dyDescent="0.35">
      <c r="A23" t="str">
        <f>CONCATENATE(A21,".01")</f>
        <v>#Error, no hay conexión actual..01</v>
      </c>
      <c r="K23" s="13" t="str">
        <f xml:space="preserve"> _xll.EPMOlapMemberO("[Blank Member]","","","","000")</f>
        <v/>
      </c>
      <c r="L23" s="13"/>
      <c r="M23" s="13"/>
      <c r="N23" s="13"/>
      <c r="O23" s="13"/>
      <c r="P23" s="13"/>
      <c r="Q23" s="13"/>
      <c r="R23" s="13"/>
      <c r="S23" s="13"/>
      <c r="T23" s="13"/>
      <c r="U23" s="13"/>
      <c r="V23" s="13"/>
      <c r="W23" s="13"/>
      <c r="X23" s="13"/>
      <c r="Y23" s="13"/>
      <c r="Z23" s="13"/>
      <c r="AA23" s="13"/>
      <c r="AB23" s="14" t="str">
        <f xml:space="preserve"> _xll.EPMOlapMemberO("[TIEMPO].[PARENTH2].[2024]","","Año 2024","","000")</f>
        <v>Año 2024</v>
      </c>
      <c r="AC23" s="14" t="str">
        <f xml:space="preserve"> _xll.EPMOlapMemberO("[TIEMPO].[PARENTH2].[2024.01]","","2024-ENE","","000")</f>
        <v>2024-ENE</v>
      </c>
      <c r="AD23" s="14" t="str">
        <f xml:space="preserve"> _xll.EPMOlapMemberO("[TIEMPO].[PARENTH2].[2024.02]","","2024-FEB","","000")</f>
        <v>2024-FEB</v>
      </c>
      <c r="AE23" s="14" t="str">
        <f xml:space="preserve"> _xll.EPMOlapMemberO("[TIEMPO].[PARENTH2].[2024.03]","","2024-MAR","","000")</f>
        <v>2024-MAR</v>
      </c>
      <c r="AF23" s="14" t="str">
        <f xml:space="preserve"> _xll.EPMOlapMemberO("[TIEMPO].[PARENTH2].[2024.04]","","2024-ABR","","000")</f>
        <v>2024-ABR</v>
      </c>
      <c r="AG23" s="14" t="str">
        <f xml:space="preserve"> _xll.EPMOlapMemberO("[TIEMPO].[PARENTH2].[2024.05]","","2024-MAY","","000")</f>
        <v>2024-MAY</v>
      </c>
      <c r="AH23" s="14" t="str">
        <f xml:space="preserve"> _xll.EPMOlapMemberO("[TIEMPO].[PARENTH2].[2024.06]","","2024-JUN","","000")</f>
        <v>2024-JUN</v>
      </c>
      <c r="AI23" s="14" t="str">
        <f xml:space="preserve"> _xll.EPMOlapMemberO("[TIEMPO].[PARENTH2].[2024.07]","","2024-JUL","","000")</f>
        <v>2024-JUL</v>
      </c>
      <c r="AJ23" s="14" t="str">
        <f xml:space="preserve"> _xll.EPMOlapMemberO("[TIEMPO].[PARENTH2].[2024.08]","","2024-AGO","","000")</f>
        <v>2024-AGO</v>
      </c>
      <c r="AK23" s="14" t="str">
        <f xml:space="preserve"> _xll.EPMOlapMemberO("[TIEMPO].[PARENTH2].[2024.09]","","2024-SEP","","000")</f>
        <v>2024-SEP</v>
      </c>
      <c r="AL23" s="14" t="str">
        <f xml:space="preserve"> _xll.EPMOlapMemberO("[TIEMPO].[PARENTH2].[2024.10]","","2024-OCT","","000")</f>
        <v>2024-OCT</v>
      </c>
      <c r="AM23" s="14" t="str">
        <f xml:space="preserve"> _xll.EPMOlapMemberO("[TIEMPO].[PARENTH2].[2024.11]","","2024-NOV","","000")</f>
        <v>2024-NOV</v>
      </c>
      <c r="AN23" s="14" t="str">
        <f xml:space="preserve"> _xll.EPMOlapMemberO("[TIEMPO].[PARENTH2].[2024.12]","","2024-DIC","","000")</f>
        <v>2024-DIC</v>
      </c>
      <c r="AO23" s="14" t="str">
        <f xml:space="preserve"> _xll.EPMOlapMemberO("[TIEMPO].[PARENTH1].[2024.01]","","2024-ENE","","001")</f>
        <v>2024-ENE</v>
      </c>
      <c r="AP23" s="14"/>
      <c r="AQ23" s="14"/>
      <c r="AR23" s="14"/>
    </row>
    <row r="24" spans="1:55" s="15" customFormat="1" ht="43.5" x14ac:dyDescent="0.35">
      <c r="A24" s="15" t="str">
        <f>_xll.EPMDimensionOverride("001","TIEMPO",A23)</f>
        <v>Expansión de TIEMPO sobrescrita</v>
      </c>
      <c r="G24" s="2"/>
      <c r="H24" s="14" t="s">
        <v>5</v>
      </c>
      <c r="I24" s="14" t="s">
        <v>6</v>
      </c>
      <c r="J24" s="14" t="s">
        <v>7</v>
      </c>
      <c r="K24" s="13" t="s">
        <v>5</v>
      </c>
      <c r="L24" s="13" t="s">
        <v>8</v>
      </c>
      <c r="M24" s="13" t="s">
        <v>6</v>
      </c>
      <c r="N24" s="13" t="s">
        <v>7</v>
      </c>
      <c r="O24" s="13" t="s">
        <v>9</v>
      </c>
      <c r="P24" s="13" t="s">
        <v>10</v>
      </c>
      <c r="Q24" s="13" t="s">
        <v>11</v>
      </c>
      <c r="R24" s="13" t="s">
        <v>12</v>
      </c>
      <c r="S24" s="13" t="s">
        <v>13</v>
      </c>
      <c r="T24" s="13" t="s">
        <v>14</v>
      </c>
      <c r="U24" s="13" t="s">
        <v>15</v>
      </c>
      <c r="V24" s="13" t="s">
        <v>16</v>
      </c>
      <c r="W24" s="13" t="s">
        <v>17</v>
      </c>
      <c r="X24" s="13" t="s">
        <v>18</v>
      </c>
      <c r="Y24" s="13" t="s">
        <v>19</v>
      </c>
      <c r="Z24" s="13" t="s">
        <v>20</v>
      </c>
      <c r="AA24" s="13" t="s">
        <v>21</v>
      </c>
      <c r="AB24" s="14" t="s">
        <v>22</v>
      </c>
      <c r="AC24" s="14" t="s">
        <v>22</v>
      </c>
      <c r="AD24" s="14" t="s">
        <v>22</v>
      </c>
      <c r="AE24" s="14" t="s">
        <v>22</v>
      </c>
      <c r="AF24" s="14" t="s">
        <v>22</v>
      </c>
      <c r="AG24" s="14" t="s">
        <v>22</v>
      </c>
      <c r="AH24" s="14" t="s">
        <v>22</v>
      </c>
      <c r="AI24" s="14" t="s">
        <v>22</v>
      </c>
      <c r="AJ24" s="14" t="s">
        <v>22</v>
      </c>
      <c r="AK24" s="14" t="s">
        <v>22</v>
      </c>
      <c r="AL24" s="14" t="s">
        <v>22</v>
      </c>
      <c r="AM24" s="14" t="s">
        <v>22</v>
      </c>
      <c r="AN24" s="14" t="s">
        <v>22</v>
      </c>
      <c r="AO24" s="14" t="s">
        <v>23</v>
      </c>
      <c r="AP24" s="14" t="s">
        <v>24</v>
      </c>
      <c r="AQ24" s="14" t="s">
        <v>25</v>
      </c>
      <c r="AR24" s="14" t="s">
        <v>25</v>
      </c>
    </row>
    <row r="25" spans="1:55" ht="39" x14ac:dyDescent="0.35">
      <c r="H25" s="16" t="str">
        <f xml:space="preserve"> _xll.EPMOlapMemberO("[CONTRATO].[PARENTH1].[C05012024]","","C05012024","","000;001")</f>
        <v>C05012024</v>
      </c>
      <c r="I25" s="16" t="str">
        <f xml:space="preserve"> _xll.EPMOlapMemberO("[AREA].[PARENTH1].[10000000091003]","","Ofic. Tecnologías de","","000;001")</f>
        <v>Ofic. Tecnologías de</v>
      </c>
      <c r="J25" s="17" t="str">
        <f xml:space="preserve"> _xll.EPMOlapMemberO("[RUBRO].[PARENTH1].[5145050001]","","EQUIPO DE COMPUTO GER. ADMINISTRATIVA","","000;001")</f>
        <v>EQUIPO DE COMPUTO GER. ADMINISTRATIVA</v>
      </c>
      <c r="K25" s="18" t="s">
        <v>26</v>
      </c>
      <c r="L25" s="18" t="s">
        <v>27</v>
      </c>
      <c r="M25" s="28" t="s">
        <v>28</v>
      </c>
      <c r="N25" s="18" t="s">
        <v>29</v>
      </c>
      <c r="O25" s="18" t="s">
        <v>30</v>
      </c>
      <c r="P25" s="28" t="s">
        <v>31</v>
      </c>
      <c r="Q25" s="28" t="s">
        <v>32</v>
      </c>
      <c r="R25" s="18" t="s">
        <v>33</v>
      </c>
      <c r="S25" s="18" t="s">
        <v>34</v>
      </c>
      <c r="T25" s="18" t="s">
        <v>35</v>
      </c>
      <c r="U25" s="18" t="s">
        <v>36</v>
      </c>
      <c r="V25" s="18" t="s">
        <v>37</v>
      </c>
      <c r="W25" s="18" t="s">
        <v>38</v>
      </c>
      <c r="X25" s="18" t="s">
        <v>39</v>
      </c>
      <c r="Y25" s="18" t="s">
        <v>40</v>
      </c>
      <c r="Z25" s="19" t="s">
        <v>41</v>
      </c>
      <c r="AA25" s="20">
        <v>8042980169</v>
      </c>
      <c r="AB25" s="19">
        <v>867586620</v>
      </c>
      <c r="AC25" s="21">
        <v>72298885</v>
      </c>
      <c r="AD25" s="21">
        <v>72298885</v>
      </c>
      <c r="AE25" s="21">
        <v>72298885</v>
      </c>
      <c r="AF25" s="21">
        <v>72298885</v>
      </c>
      <c r="AG25" s="21">
        <v>72298885</v>
      </c>
      <c r="AH25" s="21">
        <v>72298885</v>
      </c>
      <c r="AI25" s="21">
        <v>72298885</v>
      </c>
      <c r="AJ25" s="21">
        <v>72298885</v>
      </c>
      <c r="AK25" s="21">
        <v>72298885</v>
      </c>
      <c r="AL25" s="21">
        <v>72298885</v>
      </c>
      <c r="AM25" s="21">
        <v>72298885</v>
      </c>
      <c r="AN25" s="21">
        <v>72298885</v>
      </c>
      <c r="AO25" s="21">
        <v>0</v>
      </c>
      <c r="AP25" s="21">
        <v>0</v>
      </c>
      <c r="AQ25" s="21">
        <v>0</v>
      </c>
      <c r="AR25" s="21">
        <v>0</v>
      </c>
    </row>
    <row r="26" spans="1:55" ht="39" x14ac:dyDescent="0.35">
      <c r="H26" s="16" t="str">
        <f xml:space="preserve"> _xll.EPMOlapMemberO("[CONTRATO].[PARENTH1].[C55002024]","","C55002024","","000;001")</f>
        <v>C55002024</v>
      </c>
      <c r="I26" s="16" t="str">
        <f xml:space="preserve"> _xll.EPMOlapMemberO("[AREA].[PARENTH1].[10000000033003]","","Gcia. Logística","","000;001")</f>
        <v>Gcia. Logística</v>
      </c>
      <c r="J26" s="17" t="str">
        <f xml:space="preserve"> _xll.EPMOlapMemberO("[RUBRO].[PARENTH1].[5145050001]","","EQUIPO DE COMPUTO GER. ADMINISTRATIVA","","000;001")</f>
        <v>EQUIPO DE COMPUTO GER. ADMINISTRATIVA</v>
      </c>
      <c r="K26" s="18" t="s">
        <v>42</v>
      </c>
      <c r="L26" s="18" t="s">
        <v>43</v>
      </c>
      <c r="M26" s="28" t="s">
        <v>44</v>
      </c>
      <c r="N26" s="18" t="s">
        <v>29</v>
      </c>
      <c r="O26" s="18" t="s">
        <v>30</v>
      </c>
      <c r="P26" s="28" t="s">
        <v>45</v>
      </c>
      <c r="Q26" s="28" t="s">
        <v>46</v>
      </c>
      <c r="R26" s="18" t="s">
        <v>47</v>
      </c>
      <c r="S26" s="18" t="s">
        <v>48</v>
      </c>
      <c r="T26" s="18" t="s">
        <v>49</v>
      </c>
      <c r="U26" s="18" t="s">
        <v>50</v>
      </c>
      <c r="V26" s="18" t="s">
        <v>51</v>
      </c>
      <c r="W26" s="18" t="s">
        <v>52</v>
      </c>
      <c r="X26" s="18" t="s">
        <v>53</v>
      </c>
      <c r="Y26" s="18" t="s">
        <v>40</v>
      </c>
      <c r="Z26" s="19" t="s">
        <v>41</v>
      </c>
      <c r="AA26" s="20">
        <v>5622147102</v>
      </c>
      <c r="AB26" s="19">
        <v>183757959</v>
      </c>
      <c r="AC26" s="21">
        <v>16705269</v>
      </c>
      <c r="AD26" s="21">
        <v>16705269</v>
      </c>
      <c r="AE26" s="21">
        <v>16705269</v>
      </c>
      <c r="AF26" s="21">
        <v>16705269</v>
      </c>
      <c r="AG26" s="21">
        <v>16705269</v>
      </c>
      <c r="AH26" s="21">
        <v>16705269</v>
      </c>
      <c r="AI26" s="21">
        <v>16705269</v>
      </c>
      <c r="AJ26" s="21">
        <v>16705269</v>
      </c>
      <c r="AK26" s="21">
        <v>16705269</v>
      </c>
      <c r="AL26" s="21">
        <v>16705269</v>
      </c>
      <c r="AM26" s="21">
        <v>16705269</v>
      </c>
      <c r="AN26" s="21">
        <v>0</v>
      </c>
      <c r="AO26" s="21">
        <v>0</v>
      </c>
      <c r="AP26" s="21">
        <v>0</v>
      </c>
      <c r="AQ26" s="21">
        <v>0</v>
      </c>
      <c r="AR26" s="21">
        <v>0</v>
      </c>
    </row>
    <row r="27" spans="1:55" ht="39" x14ac:dyDescent="0.35">
      <c r="H27" s="16" t="str">
        <f xml:space="preserve"> _xll.EPMOlapMemberO("[CONTRATO].[PARENTH1].[C55012024]","","C55012024","","000;001")</f>
        <v>C55012024</v>
      </c>
      <c r="I27" s="16" t="str">
        <f xml:space="preserve"> _xll.EPMOlapMemberO("[AREA].[PARENTH1].[10000000033003]","","Gcia. Logística","","000;001")</f>
        <v>Gcia. Logística</v>
      </c>
      <c r="J27" s="17" t="str">
        <f xml:space="preserve"> _xll.EPMOlapMemberO("[RUBRO].[PARENTH1].[5145050001]","","EQUIPO DE COMPUTO GER. ADMINISTRATIVA","","000;001")</f>
        <v>EQUIPO DE COMPUTO GER. ADMINISTRATIVA</v>
      </c>
      <c r="K27" s="18" t="s">
        <v>54</v>
      </c>
      <c r="L27" s="18" t="s">
        <v>55</v>
      </c>
      <c r="M27" s="28" t="s">
        <v>44</v>
      </c>
      <c r="N27" s="18" t="s">
        <v>29</v>
      </c>
      <c r="O27" s="18" t="s">
        <v>30</v>
      </c>
      <c r="P27" s="28" t="s">
        <v>56</v>
      </c>
      <c r="Q27" s="28" t="s">
        <v>57</v>
      </c>
      <c r="R27" s="18" t="s">
        <v>47</v>
      </c>
      <c r="S27" s="18" t="s">
        <v>48</v>
      </c>
      <c r="T27" s="18" t="s">
        <v>35</v>
      </c>
      <c r="U27" s="18" t="s">
        <v>50</v>
      </c>
      <c r="V27" s="18" t="s">
        <v>51</v>
      </c>
      <c r="W27" s="18" t="s">
        <v>52</v>
      </c>
      <c r="X27" s="18" t="s">
        <v>58</v>
      </c>
      <c r="Y27" s="18" t="s">
        <v>40</v>
      </c>
      <c r="Z27" s="19" t="s">
        <v>41</v>
      </c>
      <c r="AA27" s="20">
        <v>5622147102</v>
      </c>
      <c r="AB27" s="19">
        <v>302340732</v>
      </c>
      <c r="AC27" s="21">
        <v>25195061</v>
      </c>
      <c r="AD27" s="21">
        <v>25195061</v>
      </c>
      <c r="AE27" s="21">
        <v>25195061</v>
      </c>
      <c r="AF27" s="21">
        <v>25195061</v>
      </c>
      <c r="AG27" s="21">
        <v>25195061</v>
      </c>
      <c r="AH27" s="21">
        <v>25195061</v>
      </c>
      <c r="AI27" s="21">
        <v>25195061</v>
      </c>
      <c r="AJ27" s="21">
        <v>25195061</v>
      </c>
      <c r="AK27" s="21">
        <v>25195061</v>
      </c>
      <c r="AL27" s="21">
        <v>25195061</v>
      </c>
      <c r="AM27" s="21">
        <v>25195061</v>
      </c>
      <c r="AN27" s="21">
        <v>25195061</v>
      </c>
      <c r="AO27" s="21">
        <v>0</v>
      </c>
      <c r="AP27" s="21">
        <v>0</v>
      </c>
      <c r="AQ27" s="21">
        <v>0</v>
      </c>
      <c r="AR27" s="21">
        <v>0</v>
      </c>
    </row>
    <row r="28" spans="1:55" x14ac:dyDescent="0.35">
      <c r="H28" s="16" t="str">
        <f xml:space="preserve"> _xll.EPMOlapMemberO("[CONTRATO].[PARENTH1].[C45262024]","","C45262024","","000;001")</f>
        <v>C45262024</v>
      </c>
      <c r="I28" s="16" t="str">
        <f xml:space="preserve"> _xll.EPMOlapMemberO("[AREA].[PARENTH1].[10000000020003]","","Gcia. Afiliaciones y","","000;001")</f>
        <v>Gcia. Afiliaciones y</v>
      </c>
      <c r="J28" s="17" t="str">
        <f xml:space="preserve"> _xll.EPMOlapMemberO("[RUBRO].[PARENTH1].[5130200000]","","AVALUOS","","000;001")</f>
        <v>AVALUOS</v>
      </c>
      <c r="K28" s="18" t="s">
        <v>59</v>
      </c>
      <c r="L28" s="18" t="s">
        <v>40</v>
      </c>
      <c r="M28" s="28" t="s">
        <v>60</v>
      </c>
      <c r="N28" s="18" t="s">
        <v>29</v>
      </c>
      <c r="O28" s="18" t="s">
        <v>61</v>
      </c>
      <c r="P28" s="28" t="s">
        <v>62</v>
      </c>
      <c r="Q28" s="28" t="s">
        <v>63</v>
      </c>
      <c r="R28" s="18" t="s">
        <v>64</v>
      </c>
      <c r="S28" s="18" t="s">
        <v>65</v>
      </c>
      <c r="T28" s="18" t="s">
        <v>35</v>
      </c>
      <c r="U28" s="18" t="s">
        <v>63</v>
      </c>
      <c r="V28" s="18" t="s">
        <v>66</v>
      </c>
      <c r="W28" s="18" t="s">
        <v>67</v>
      </c>
      <c r="X28" s="18" t="s">
        <v>40</v>
      </c>
      <c r="Y28" s="18" t="s">
        <v>40</v>
      </c>
      <c r="Z28" s="19" t="s">
        <v>68</v>
      </c>
      <c r="AA28" s="20">
        <v>457313589</v>
      </c>
      <c r="AB28" s="19">
        <v>57797136</v>
      </c>
      <c r="AC28" s="21">
        <v>57797136</v>
      </c>
      <c r="AD28" s="21">
        <v>0</v>
      </c>
      <c r="AE28" s="21">
        <v>0</v>
      </c>
      <c r="AF28" s="21">
        <v>0</v>
      </c>
      <c r="AG28" s="21">
        <v>0</v>
      </c>
      <c r="AH28" s="21">
        <v>0</v>
      </c>
      <c r="AI28" s="21">
        <v>0</v>
      </c>
      <c r="AJ28" s="21">
        <v>0</v>
      </c>
      <c r="AK28" s="21">
        <v>0</v>
      </c>
      <c r="AL28" s="21">
        <v>0</v>
      </c>
      <c r="AM28" s="21">
        <v>0</v>
      </c>
      <c r="AN28" s="21">
        <v>0</v>
      </c>
      <c r="AO28" s="21">
        <v>0</v>
      </c>
      <c r="AP28" s="21">
        <v>0</v>
      </c>
      <c r="AQ28" s="21">
        <v>0</v>
      </c>
      <c r="AR28" s="21">
        <v>0</v>
      </c>
    </row>
    <row r="29" spans="1:55" ht="29" x14ac:dyDescent="0.35">
      <c r="H29" s="16" t="str">
        <f xml:space="preserve"> _xll.EPMOlapMemberO("[CONTRATO].[PARENTH1].[C55022024]","","C55022024","","000;001")</f>
        <v>C55022024</v>
      </c>
      <c r="I29" s="16" t="str">
        <f xml:space="preserve"> _xll.EPMOlapMemberO("[AREA].[PARENTH1].[10000000033003]","","Gcia. Logística","","000;001")</f>
        <v>Gcia. Logística</v>
      </c>
      <c r="J29" s="17" t="str">
        <f xml:space="preserve"> _xll.EPMOlapMemberO("[RUBRO].[PARENTH1].[5164350001]","","N-SERVICIO DE ASEO Y VIG - ARL","","000;001")</f>
        <v>N-SERVICIO DE ASEO Y VIG - ARL</v>
      </c>
      <c r="K29" s="18" t="s">
        <v>69</v>
      </c>
      <c r="L29" s="18" t="s">
        <v>70</v>
      </c>
      <c r="M29" s="28" t="s">
        <v>44</v>
      </c>
      <c r="N29" s="18" t="s">
        <v>29</v>
      </c>
      <c r="O29" s="18" t="s">
        <v>71</v>
      </c>
      <c r="P29" s="28" t="s">
        <v>72</v>
      </c>
      <c r="Q29" s="28" t="s">
        <v>73</v>
      </c>
      <c r="R29" s="18" t="s">
        <v>74</v>
      </c>
      <c r="S29" s="18" t="s">
        <v>48</v>
      </c>
      <c r="T29" s="18" t="s">
        <v>35</v>
      </c>
      <c r="U29" s="18" t="s">
        <v>75</v>
      </c>
      <c r="V29" s="18" t="s">
        <v>51</v>
      </c>
      <c r="W29" s="18" t="s">
        <v>52</v>
      </c>
      <c r="X29" s="18" t="s">
        <v>53</v>
      </c>
      <c r="Y29" s="18" t="s">
        <v>40</v>
      </c>
      <c r="Z29" s="19" t="s">
        <v>41</v>
      </c>
      <c r="AA29" s="20">
        <v>6151277524</v>
      </c>
      <c r="AB29" s="19">
        <v>1811578927</v>
      </c>
      <c r="AC29" s="21">
        <v>0</v>
      </c>
      <c r="AD29" s="21">
        <v>150964911</v>
      </c>
      <c r="AE29" s="21">
        <v>150964911</v>
      </c>
      <c r="AF29" s="21">
        <v>150964911</v>
      </c>
      <c r="AG29" s="21">
        <v>150964911</v>
      </c>
      <c r="AH29" s="21">
        <v>150964911</v>
      </c>
      <c r="AI29" s="21">
        <v>150964911</v>
      </c>
      <c r="AJ29" s="21">
        <v>150964911</v>
      </c>
      <c r="AK29" s="21">
        <v>150964911</v>
      </c>
      <c r="AL29" s="21">
        <v>150964911</v>
      </c>
      <c r="AM29" s="21">
        <v>150964911</v>
      </c>
      <c r="AN29" s="21">
        <v>301929817</v>
      </c>
      <c r="AO29" s="21">
        <v>0</v>
      </c>
      <c r="AP29" s="21">
        <v>0</v>
      </c>
      <c r="AQ29" s="21">
        <v>0</v>
      </c>
      <c r="AR29" s="21">
        <v>0</v>
      </c>
    </row>
    <row r="30" spans="1:55" ht="26" x14ac:dyDescent="0.35">
      <c r="H30" s="16" t="str">
        <f xml:space="preserve"> _xll.EPMOlapMemberO("[CONTRATO].[PARENTH1].[C55032024]","","C55032024","","000;001")</f>
        <v>C55032024</v>
      </c>
      <c r="I30" s="16" t="str">
        <f xml:space="preserve"> _xll.EPMOlapMemberO("[AREA].[PARENTH1].[10000000033003]","","Gcia. Logística","","000;001")</f>
        <v>Gcia. Logística</v>
      </c>
      <c r="J30" s="17" t="str">
        <f xml:space="preserve"> _xll.EPMOlapMemberO("[RUBRO].[PARENTH1].[5164350001]","","N-SERVICIO DE ASEO Y VIG - ARL","","000;001")</f>
        <v>N-SERVICIO DE ASEO Y VIG - ARL</v>
      </c>
      <c r="K30" s="18" t="s">
        <v>76</v>
      </c>
      <c r="L30" s="18" t="s">
        <v>77</v>
      </c>
      <c r="M30" s="28" t="s">
        <v>44</v>
      </c>
      <c r="N30" s="18" t="s">
        <v>29</v>
      </c>
      <c r="O30" s="18" t="s">
        <v>71</v>
      </c>
      <c r="P30" s="28" t="s">
        <v>78</v>
      </c>
      <c r="Q30" s="28" t="s">
        <v>79</v>
      </c>
      <c r="R30" s="18" t="s">
        <v>80</v>
      </c>
      <c r="S30" s="18" t="s">
        <v>48</v>
      </c>
      <c r="T30" s="18" t="s">
        <v>35</v>
      </c>
      <c r="U30" s="18" t="s">
        <v>81</v>
      </c>
      <c r="V30" s="18" t="s">
        <v>51</v>
      </c>
      <c r="W30" s="18" t="s">
        <v>52</v>
      </c>
      <c r="X30" s="18" t="s">
        <v>58</v>
      </c>
      <c r="Y30" s="18" t="s">
        <v>40</v>
      </c>
      <c r="Z30" s="19" t="s">
        <v>41</v>
      </c>
      <c r="AA30" s="20">
        <v>6151277524</v>
      </c>
      <c r="AB30" s="19">
        <v>2177203497</v>
      </c>
      <c r="AC30" s="21">
        <v>0</v>
      </c>
      <c r="AD30" s="21">
        <v>181433624</v>
      </c>
      <c r="AE30" s="21">
        <v>181433624</v>
      </c>
      <c r="AF30" s="21">
        <v>181433624</v>
      </c>
      <c r="AG30" s="21">
        <v>181433625</v>
      </c>
      <c r="AH30" s="21">
        <v>181433625</v>
      </c>
      <c r="AI30" s="21">
        <v>181433625</v>
      </c>
      <c r="AJ30" s="21">
        <v>181433625</v>
      </c>
      <c r="AK30" s="21">
        <v>181433625</v>
      </c>
      <c r="AL30" s="21">
        <v>181433625</v>
      </c>
      <c r="AM30" s="21">
        <v>181433625</v>
      </c>
      <c r="AN30" s="21">
        <v>362867250</v>
      </c>
      <c r="AO30" s="21">
        <v>0</v>
      </c>
      <c r="AP30" s="21">
        <v>0</v>
      </c>
      <c r="AQ30" s="21">
        <v>0</v>
      </c>
      <c r="AR30" s="21">
        <v>0</v>
      </c>
    </row>
    <row r="31" spans="1:55" ht="29" x14ac:dyDescent="0.35">
      <c r="H31" s="16" t="str">
        <f xml:space="preserve"> _xll.EPMOlapMemberO("[CONTRATO].[PARENTH1].[C05022024]","","C05022024","","000;001")</f>
        <v>C05022024</v>
      </c>
      <c r="I31" s="16" t="str">
        <f xml:space="preserve"> _xll.EPMOlapMemberO("[AREA].[PARENTH1].[10000000091003]","","Ofic. Tecnologías de","","000;001")</f>
        <v>Ofic. Tecnologías de</v>
      </c>
      <c r="J31" s="17" t="str">
        <f xml:space="preserve"> _xll.EPMOlapMemberO("[RUBRO].[PARENTH1].[5160050000]","","EQUIPO DE COMPUTACION","","000;001")</f>
        <v>EQUIPO DE COMPUTACION</v>
      </c>
      <c r="K31" s="18" t="s">
        <v>82</v>
      </c>
      <c r="L31" s="18" t="s">
        <v>40</v>
      </c>
      <c r="M31" s="28" t="s">
        <v>28</v>
      </c>
      <c r="N31" s="18" t="s">
        <v>29</v>
      </c>
      <c r="O31" s="18" t="s">
        <v>83</v>
      </c>
      <c r="P31" s="28" t="s">
        <v>84</v>
      </c>
      <c r="Q31" s="28" t="s">
        <v>85</v>
      </c>
      <c r="R31" s="18" t="s">
        <v>86</v>
      </c>
      <c r="S31" s="18" t="s">
        <v>87</v>
      </c>
      <c r="T31" s="18" t="s">
        <v>35</v>
      </c>
      <c r="U31" s="18" t="s">
        <v>88</v>
      </c>
      <c r="V31" s="18" t="s">
        <v>89</v>
      </c>
      <c r="W31" s="18" t="s">
        <v>67</v>
      </c>
      <c r="X31" s="18" t="s">
        <v>39</v>
      </c>
      <c r="Y31" s="18" t="s">
        <v>40</v>
      </c>
      <c r="Z31" s="19" t="s">
        <v>68</v>
      </c>
      <c r="AA31" s="20">
        <v>23835068483</v>
      </c>
      <c r="AB31" s="19">
        <v>191852400</v>
      </c>
      <c r="AC31" s="21">
        <v>0</v>
      </c>
      <c r="AD31" s="21">
        <v>15987700</v>
      </c>
      <c r="AE31" s="21">
        <v>15987700</v>
      </c>
      <c r="AF31" s="21">
        <v>15987700</v>
      </c>
      <c r="AG31" s="21">
        <v>15987700</v>
      </c>
      <c r="AH31" s="21">
        <v>15987700</v>
      </c>
      <c r="AI31" s="21">
        <v>15987700</v>
      </c>
      <c r="AJ31" s="21">
        <v>15987700</v>
      </c>
      <c r="AK31" s="21">
        <v>15987700</v>
      </c>
      <c r="AL31" s="21">
        <v>15987700</v>
      </c>
      <c r="AM31" s="21">
        <v>15987700</v>
      </c>
      <c r="AN31" s="21">
        <v>31975400</v>
      </c>
      <c r="AO31" s="21">
        <v>0</v>
      </c>
      <c r="AP31" s="21">
        <v>0</v>
      </c>
      <c r="AQ31" s="21">
        <v>0</v>
      </c>
      <c r="AR31" s="21">
        <v>0</v>
      </c>
    </row>
    <row r="32" spans="1:55" ht="43.5" x14ac:dyDescent="0.35">
      <c r="H32" s="16" t="str">
        <f xml:space="preserve"> _xll.EPMOlapMemberO("[CONTRATO].[PARENTH1].[C65012024]","","C65012024","","000;001")</f>
        <v>C65012024</v>
      </c>
      <c r="I32" s="16" t="str">
        <f xml:space="preserve"> _xll.EPMOlapMemberO("[AREA].[PARENTH1].[10000000023005]","","Gcia. Indemnizacione","","000;001")</f>
        <v>Gcia. Indemnizacione</v>
      </c>
      <c r="J32" s="17" t="str">
        <f xml:space="preserve"> _xll.EPMOlapMemberO("[RUBRO].[PARENTH1].[5160050000]","","EQUIPO DE COMPUTACION","","000;001")</f>
        <v>EQUIPO DE COMPUTACION</v>
      </c>
      <c r="K32" s="18" t="s">
        <v>90</v>
      </c>
      <c r="L32" s="18" t="s">
        <v>91</v>
      </c>
      <c r="M32" s="28" t="s">
        <v>92</v>
      </c>
      <c r="N32" s="18" t="s">
        <v>29</v>
      </c>
      <c r="O32" s="18" t="s">
        <v>83</v>
      </c>
      <c r="P32" s="28" t="s">
        <v>93</v>
      </c>
      <c r="Q32" s="28" t="s">
        <v>94</v>
      </c>
      <c r="R32" s="18" t="s">
        <v>86</v>
      </c>
      <c r="S32" s="18" t="s">
        <v>87</v>
      </c>
      <c r="T32" s="18" t="s">
        <v>35</v>
      </c>
      <c r="U32" s="18" t="s">
        <v>95</v>
      </c>
      <c r="V32" s="18" t="s">
        <v>89</v>
      </c>
      <c r="W32" s="18" t="s">
        <v>67</v>
      </c>
      <c r="X32" s="18" t="s">
        <v>53</v>
      </c>
      <c r="Y32" s="18" t="s">
        <v>96</v>
      </c>
      <c r="Z32" s="19" t="s">
        <v>41</v>
      </c>
      <c r="AA32" s="20">
        <v>667956267</v>
      </c>
      <c r="AB32" s="19">
        <v>635346267</v>
      </c>
      <c r="AC32" s="21">
        <v>0</v>
      </c>
      <c r="AD32" s="21">
        <v>52945522</v>
      </c>
      <c r="AE32" s="21">
        <v>52945522</v>
      </c>
      <c r="AF32" s="21">
        <v>52945522</v>
      </c>
      <c r="AG32" s="21">
        <v>52945522</v>
      </c>
      <c r="AH32" s="21">
        <v>52945522</v>
      </c>
      <c r="AI32" s="21">
        <v>52945522</v>
      </c>
      <c r="AJ32" s="21">
        <v>52945522</v>
      </c>
      <c r="AK32" s="21">
        <v>52945522</v>
      </c>
      <c r="AL32" s="21">
        <v>52945522</v>
      </c>
      <c r="AM32" s="21">
        <v>52945523</v>
      </c>
      <c r="AN32" s="21">
        <v>105891046</v>
      </c>
      <c r="AO32" s="21">
        <v>0</v>
      </c>
      <c r="AP32" s="21">
        <v>0</v>
      </c>
      <c r="AQ32" s="21">
        <v>0</v>
      </c>
      <c r="AR32" s="21">
        <v>0</v>
      </c>
    </row>
    <row r="33" spans="8:44" ht="72.5" x14ac:dyDescent="0.35">
      <c r="H33" s="16" t="str">
        <f xml:space="preserve"> _xll.EPMOlapMemberO("[CONTRATO].[PARENTH1].[C65022024]","","C65022024","","000;001")</f>
        <v>C65022024</v>
      </c>
      <c r="I33" s="16" t="str">
        <f xml:space="preserve"> _xll.EPMOlapMemberO("[AREA].[PARENTH1].[10000000023010]","","Gcia. Actuaría","","000;001")</f>
        <v>Gcia. Actuaría</v>
      </c>
      <c r="J33" s="17" t="str">
        <f xml:space="preserve"> _xll.EPMOlapMemberO("[RUBRO].[PARENTH1].[5130200000]","","AVALUOS","","000;001")</f>
        <v>AVALUOS</v>
      </c>
      <c r="K33" s="18" t="s">
        <v>97</v>
      </c>
      <c r="L33" s="18" t="s">
        <v>98</v>
      </c>
      <c r="M33" s="28" t="s">
        <v>99</v>
      </c>
      <c r="N33" s="18" t="s">
        <v>29</v>
      </c>
      <c r="O33" s="18" t="s">
        <v>61</v>
      </c>
      <c r="P33" s="28" t="s">
        <v>100</v>
      </c>
      <c r="Q33" s="28" t="s">
        <v>101</v>
      </c>
      <c r="R33" s="18" t="s">
        <v>102</v>
      </c>
      <c r="S33" s="18" t="s">
        <v>103</v>
      </c>
      <c r="T33" s="18" t="s">
        <v>104</v>
      </c>
      <c r="U33" s="18" t="s">
        <v>105</v>
      </c>
      <c r="V33" s="18" t="s">
        <v>106</v>
      </c>
      <c r="W33" s="18" t="s">
        <v>67</v>
      </c>
      <c r="X33" s="18" t="s">
        <v>53</v>
      </c>
      <c r="Y33" s="18" t="s">
        <v>107</v>
      </c>
      <c r="Z33" s="19" t="s">
        <v>41</v>
      </c>
      <c r="AA33" s="20">
        <v>344383485</v>
      </c>
      <c r="AB33" s="19">
        <v>344383485</v>
      </c>
      <c r="AC33" s="21">
        <v>0</v>
      </c>
      <c r="AD33" s="21">
        <v>0</v>
      </c>
      <c r="AE33" s="21">
        <v>0</v>
      </c>
      <c r="AF33" s="21">
        <v>86095871</v>
      </c>
      <c r="AG33" s="21">
        <v>0</v>
      </c>
      <c r="AH33" s="21">
        <v>0</v>
      </c>
      <c r="AI33" s="21">
        <v>86095871</v>
      </c>
      <c r="AJ33" s="21">
        <v>0</v>
      </c>
      <c r="AK33" s="21">
        <v>0</v>
      </c>
      <c r="AL33" s="21">
        <v>86095871</v>
      </c>
      <c r="AM33" s="21">
        <v>0</v>
      </c>
      <c r="AN33" s="21">
        <v>86095872</v>
      </c>
      <c r="AO33" s="21">
        <v>0</v>
      </c>
      <c r="AP33" s="21">
        <v>0</v>
      </c>
      <c r="AQ33" s="21">
        <v>0</v>
      </c>
      <c r="AR33" s="21">
        <v>0</v>
      </c>
    </row>
    <row r="34" spans="8:44" ht="43.5" x14ac:dyDescent="0.35">
      <c r="H34" s="16" t="str">
        <f xml:space="preserve"> _xll.EPMOlapMemberO("[CONTRATO].[PARENTH1].[C45012024]","","C45012024","","000;001")</f>
        <v>C45012024</v>
      </c>
      <c r="I34" s="16" t="str">
        <f xml:space="preserve"> _xll.EPMOlapMemberO("[AREA].[PARENTH1].[10000000020005]","","Gcia. Recaudo y Cart","","000;001")</f>
        <v>Gcia. Recaudo y Cart</v>
      </c>
      <c r="J34" s="17" t="str">
        <f xml:space="preserve"> _xll.EPMOlapMemberO("[RUBRO].[PARENTH1].[5130950003]","","POR GESTIONES DE COBRANZA","","000;001")</f>
        <v>POR GESTIONES DE COBRANZA</v>
      </c>
      <c r="K34" s="18" t="s">
        <v>108</v>
      </c>
      <c r="L34" s="18" t="s">
        <v>40</v>
      </c>
      <c r="M34" s="28" t="s">
        <v>109</v>
      </c>
      <c r="N34" s="18" t="s">
        <v>29</v>
      </c>
      <c r="O34" s="18" t="s">
        <v>110</v>
      </c>
      <c r="P34" s="28" t="s">
        <v>111</v>
      </c>
      <c r="Q34" s="28" t="s">
        <v>112</v>
      </c>
      <c r="R34" s="18" t="s">
        <v>64</v>
      </c>
      <c r="S34" s="18" t="s">
        <v>113</v>
      </c>
      <c r="T34" s="18" t="s">
        <v>114</v>
      </c>
      <c r="U34" s="18" t="s">
        <v>115</v>
      </c>
      <c r="V34" s="18" t="s">
        <v>66</v>
      </c>
      <c r="W34" s="18" t="s">
        <v>67</v>
      </c>
      <c r="X34" s="18" t="s">
        <v>39</v>
      </c>
      <c r="Y34" s="18" t="s">
        <v>40</v>
      </c>
      <c r="Z34" s="19" t="s">
        <v>41</v>
      </c>
      <c r="AA34" s="20">
        <v>5456352712</v>
      </c>
      <c r="AB34" s="19">
        <v>43723800</v>
      </c>
      <c r="AC34" s="21">
        <v>43723800</v>
      </c>
      <c r="AD34" s="21">
        <v>0</v>
      </c>
      <c r="AE34" s="21">
        <v>0</v>
      </c>
      <c r="AF34" s="21">
        <v>0</v>
      </c>
      <c r="AG34" s="21">
        <v>0</v>
      </c>
      <c r="AH34" s="21">
        <v>0</v>
      </c>
      <c r="AI34" s="21">
        <v>0</v>
      </c>
      <c r="AJ34" s="21">
        <v>0</v>
      </c>
      <c r="AK34" s="21">
        <v>0</v>
      </c>
      <c r="AL34" s="21">
        <v>0</v>
      </c>
      <c r="AM34" s="21">
        <v>0</v>
      </c>
      <c r="AN34" s="21">
        <v>0</v>
      </c>
      <c r="AO34" s="21">
        <v>0</v>
      </c>
      <c r="AP34" s="21">
        <v>0</v>
      </c>
      <c r="AQ34" s="21">
        <v>0</v>
      </c>
      <c r="AR34" s="21">
        <v>0</v>
      </c>
    </row>
    <row r="35" spans="8:44" ht="58" x14ac:dyDescent="0.35">
      <c r="H35" s="16" t="str">
        <f xml:space="preserve"> _xll.EPMOlapMemberO("[CONTRATO].[PARENTH1].[C45022024]","","C45022024","","000;001")</f>
        <v>C45022024</v>
      </c>
      <c r="I35" s="16" t="str">
        <f xml:space="preserve"> _xll.EPMOlapMemberO("[AREA].[PARENTH1].[10000000020003]","","Gcia. Afiliaciones y","","000;001")</f>
        <v>Gcia. Afiliaciones y</v>
      </c>
      <c r="J35" s="17" t="str">
        <f xml:space="preserve"> _xll.EPMOlapMemberO("[RUBRO].[PARENTH1].[5190450000]","","PAPELERIA DE PRODUCCION","","000;001")</f>
        <v>PAPELERIA DE PRODUCCION</v>
      </c>
      <c r="K35" s="18" t="s">
        <v>116</v>
      </c>
      <c r="L35" s="18" t="s">
        <v>40</v>
      </c>
      <c r="M35" s="28" t="s">
        <v>60</v>
      </c>
      <c r="N35" s="18" t="s">
        <v>29</v>
      </c>
      <c r="O35" s="18" t="s">
        <v>117</v>
      </c>
      <c r="P35" s="28" t="s">
        <v>118</v>
      </c>
      <c r="Q35" s="28" t="s">
        <v>119</v>
      </c>
      <c r="R35" s="18" t="s">
        <v>120</v>
      </c>
      <c r="S35" s="18" t="s">
        <v>113</v>
      </c>
      <c r="T35" s="18" t="s">
        <v>114</v>
      </c>
      <c r="U35" s="18" t="s">
        <v>121</v>
      </c>
      <c r="V35" s="18" t="s">
        <v>66</v>
      </c>
      <c r="W35" s="18" t="s">
        <v>38</v>
      </c>
      <c r="X35" s="18" t="s">
        <v>39</v>
      </c>
      <c r="Y35" s="18" t="s">
        <v>40</v>
      </c>
      <c r="Z35" s="19" t="s">
        <v>41</v>
      </c>
      <c r="AA35" s="20">
        <v>530000000</v>
      </c>
      <c r="AB35" s="19">
        <v>230000000</v>
      </c>
      <c r="AC35" s="21">
        <v>230000000</v>
      </c>
      <c r="AD35" s="21">
        <v>0</v>
      </c>
      <c r="AE35" s="21">
        <v>0</v>
      </c>
      <c r="AF35" s="21">
        <v>0</v>
      </c>
      <c r="AG35" s="21">
        <v>0</v>
      </c>
      <c r="AH35" s="21">
        <v>0</v>
      </c>
      <c r="AI35" s="21">
        <v>0</v>
      </c>
      <c r="AJ35" s="21">
        <v>0</v>
      </c>
      <c r="AK35" s="21">
        <v>0</v>
      </c>
      <c r="AL35" s="21">
        <v>0</v>
      </c>
      <c r="AM35" s="21">
        <v>0</v>
      </c>
      <c r="AN35" s="21">
        <v>0</v>
      </c>
      <c r="AO35" s="21">
        <v>0</v>
      </c>
      <c r="AP35" s="21">
        <v>0</v>
      </c>
      <c r="AQ35" s="21">
        <v>0</v>
      </c>
      <c r="AR35" s="21">
        <v>0</v>
      </c>
    </row>
    <row r="36" spans="8:44" ht="52" x14ac:dyDescent="0.35">
      <c r="H36" s="16" t="str">
        <f xml:space="preserve"> _xll.EPMOlapMemberO("[CONTRATO].[PARENTH1].[C55042024]","","C55042024","","000;001")</f>
        <v>C55042024</v>
      </c>
      <c r="I36" s="16" t="str">
        <f xml:space="preserve"> _xll.EPMOlapMemberO("[AREA].[PARENTH1].[10000000033005]","","Gcia. Gestión Financ","","000;001")</f>
        <v>Gcia. Gestión Financ</v>
      </c>
      <c r="J36" s="17" t="str">
        <f xml:space="preserve"> _xll.EPMOlapMemberO("[RUBRO].[PARENTH1].[5130150001]","","REVISORIA FISCAL Y AUDITORIA EXTERNA","","000;001")</f>
        <v>REVISORIA FISCAL Y AUDITORIA EXTERNA</v>
      </c>
      <c r="K36" s="18" t="s">
        <v>122</v>
      </c>
      <c r="L36" s="18" t="s">
        <v>123</v>
      </c>
      <c r="M36" s="28" t="s">
        <v>124</v>
      </c>
      <c r="N36" s="18" t="s">
        <v>29</v>
      </c>
      <c r="O36" s="18" t="s">
        <v>125</v>
      </c>
      <c r="P36" s="28" t="s">
        <v>126</v>
      </c>
      <c r="Q36" s="28" t="s">
        <v>127</v>
      </c>
      <c r="R36" s="18" t="s">
        <v>128</v>
      </c>
      <c r="S36" s="18" t="s">
        <v>129</v>
      </c>
      <c r="T36" s="18" t="s">
        <v>114</v>
      </c>
      <c r="U36" s="18" t="s">
        <v>130</v>
      </c>
      <c r="V36" s="18" t="s">
        <v>131</v>
      </c>
      <c r="W36" s="18" t="s">
        <v>52</v>
      </c>
      <c r="X36" s="18" t="s">
        <v>58</v>
      </c>
      <c r="Y36" s="18" t="s">
        <v>40</v>
      </c>
      <c r="Z36" s="19" t="s">
        <v>41</v>
      </c>
      <c r="AA36" s="20">
        <v>846347317</v>
      </c>
      <c r="AB36" s="19">
        <v>165219600</v>
      </c>
      <c r="AC36" s="21">
        <v>0</v>
      </c>
      <c r="AD36" s="21">
        <v>55073200</v>
      </c>
      <c r="AE36" s="21">
        <v>55073200</v>
      </c>
      <c r="AF36" s="21">
        <v>55073200</v>
      </c>
      <c r="AG36" s="21">
        <v>0</v>
      </c>
      <c r="AH36" s="21">
        <v>0</v>
      </c>
      <c r="AI36" s="21">
        <v>0</v>
      </c>
      <c r="AJ36" s="21">
        <v>0</v>
      </c>
      <c r="AK36" s="21">
        <v>0</v>
      </c>
      <c r="AL36" s="21">
        <v>0</v>
      </c>
      <c r="AM36" s="21">
        <v>0</v>
      </c>
      <c r="AN36" s="21">
        <v>0</v>
      </c>
      <c r="AO36" s="21">
        <v>0</v>
      </c>
      <c r="AP36" s="21">
        <v>0</v>
      </c>
      <c r="AQ36" s="21">
        <v>0</v>
      </c>
      <c r="AR36" s="21">
        <v>0</v>
      </c>
    </row>
    <row r="37" spans="8:44" ht="58" x14ac:dyDescent="0.35">
      <c r="H37" s="16" t="str">
        <f xml:space="preserve"> _xll.EPMOlapMemberO("[CONTRATO].[PARENTH1].[C65032024]","","C65032024","","000;001")</f>
        <v>C65032024</v>
      </c>
      <c r="I37" s="16" t="str">
        <f xml:space="preserve"> _xll.EPMOlapMemberO("[AREA].[PARENTH1].[10000000023003]","","Gerencia Médica","","000;001")</f>
        <v>Gerencia Médica</v>
      </c>
      <c r="J37" s="17" t="str">
        <f xml:space="preserve"> _xll.EPMOlapMemberO("[RUBRO].[PARENTH1].[5130200000]","","AVALUOS","","000;001")</f>
        <v>AVALUOS</v>
      </c>
      <c r="K37" s="18" t="s">
        <v>132</v>
      </c>
      <c r="L37" s="18" t="s">
        <v>133</v>
      </c>
      <c r="M37" s="28" t="s">
        <v>134</v>
      </c>
      <c r="N37" s="18" t="s">
        <v>29</v>
      </c>
      <c r="O37" s="18" t="s">
        <v>61</v>
      </c>
      <c r="P37" s="28" t="s">
        <v>135</v>
      </c>
      <c r="Q37" s="28" t="s">
        <v>136</v>
      </c>
      <c r="R37" s="18" t="s">
        <v>86</v>
      </c>
      <c r="S37" s="18" t="s">
        <v>137</v>
      </c>
      <c r="T37" s="18" t="s">
        <v>138</v>
      </c>
      <c r="U37" s="18" t="s">
        <v>139</v>
      </c>
      <c r="V37" s="18" t="s">
        <v>37</v>
      </c>
      <c r="W37" s="18" t="s">
        <v>67</v>
      </c>
      <c r="X37" s="18" t="s">
        <v>53</v>
      </c>
      <c r="Y37" s="18" t="s">
        <v>140</v>
      </c>
      <c r="Z37" s="19" t="s">
        <v>41</v>
      </c>
      <c r="AA37" s="20">
        <v>2446259644</v>
      </c>
      <c r="AB37" s="19">
        <v>20000000</v>
      </c>
      <c r="AC37" s="21">
        <v>0</v>
      </c>
      <c r="AD37" s="21">
        <v>8000000</v>
      </c>
      <c r="AE37" s="21">
        <v>8000000</v>
      </c>
      <c r="AF37" s="21">
        <v>4000000</v>
      </c>
      <c r="AG37" s="21">
        <v>0</v>
      </c>
      <c r="AH37" s="21">
        <v>0</v>
      </c>
      <c r="AI37" s="21">
        <v>0</v>
      </c>
      <c r="AJ37" s="21">
        <v>0</v>
      </c>
      <c r="AK37" s="21">
        <v>0</v>
      </c>
      <c r="AL37" s="21">
        <v>0</v>
      </c>
      <c r="AM37" s="21">
        <v>0</v>
      </c>
      <c r="AN37" s="21">
        <v>0</v>
      </c>
      <c r="AO37" s="21">
        <v>0</v>
      </c>
      <c r="AP37" s="21">
        <v>0</v>
      </c>
      <c r="AQ37" s="21">
        <v>0</v>
      </c>
      <c r="AR37" s="21">
        <v>0</v>
      </c>
    </row>
    <row r="38" spans="8:44" ht="72.5" x14ac:dyDescent="0.35">
      <c r="H38" s="16" t="str">
        <f xml:space="preserve"> _xll.EPMOlapMemberO("[CONTRATO].[PARENTH1].[C65042024]","","C65042024","","000;001")</f>
        <v>C65042024</v>
      </c>
      <c r="I38" s="16" t="str">
        <f xml:space="preserve"> _xll.EPMOlapMemberO("[AREA].[PARENTH1].[10000000023003]","","Gerencia Médica","","000;001")</f>
        <v>Gerencia Médica</v>
      </c>
      <c r="J38" s="17" t="str">
        <f xml:space="preserve"> _xll.EPMOlapMemberO("[RUBRO].[PARENTH1].[5130200000]","","AVALUOS","","000;001")</f>
        <v>AVALUOS</v>
      </c>
      <c r="K38" s="18" t="s">
        <v>141</v>
      </c>
      <c r="L38" s="18" t="s">
        <v>142</v>
      </c>
      <c r="M38" s="28" t="s">
        <v>134</v>
      </c>
      <c r="N38" s="18" t="s">
        <v>29</v>
      </c>
      <c r="O38" s="18" t="s">
        <v>61</v>
      </c>
      <c r="P38" s="28" t="s">
        <v>143</v>
      </c>
      <c r="Q38" s="28" t="s">
        <v>144</v>
      </c>
      <c r="R38" s="18" t="s">
        <v>86</v>
      </c>
      <c r="S38" s="18" t="s">
        <v>137</v>
      </c>
      <c r="T38" s="18" t="s">
        <v>138</v>
      </c>
      <c r="U38" s="18" t="s">
        <v>139</v>
      </c>
      <c r="V38" s="18" t="s">
        <v>37</v>
      </c>
      <c r="W38" s="18" t="s">
        <v>67</v>
      </c>
      <c r="X38" s="18" t="s">
        <v>53</v>
      </c>
      <c r="Y38" s="18" t="s">
        <v>140</v>
      </c>
      <c r="Z38" s="19" t="s">
        <v>41</v>
      </c>
      <c r="AA38" s="20">
        <v>2446259644</v>
      </c>
      <c r="AB38" s="19">
        <v>20000000</v>
      </c>
      <c r="AC38" s="21">
        <v>0</v>
      </c>
      <c r="AD38" s="21">
        <v>8000000</v>
      </c>
      <c r="AE38" s="21">
        <v>8000000</v>
      </c>
      <c r="AF38" s="21">
        <v>4000000</v>
      </c>
      <c r="AG38" s="21">
        <v>0</v>
      </c>
      <c r="AH38" s="21">
        <v>0</v>
      </c>
      <c r="AI38" s="21">
        <v>0</v>
      </c>
      <c r="AJ38" s="21">
        <v>0</v>
      </c>
      <c r="AK38" s="21">
        <v>0</v>
      </c>
      <c r="AL38" s="21">
        <v>0</v>
      </c>
      <c r="AM38" s="21">
        <v>0</v>
      </c>
      <c r="AN38" s="21">
        <v>0</v>
      </c>
      <c r="AO38" s="21">
        <v>0</v>
      </c>
      <c r="AP38" s="21">
        <v>0</v>
      </c>
      <c r="AQ38" s="21">
        <v>0</v>
      </c>
      <c r="AR38" s="21">
        <v>0</v>
      </c>
    </row>
    <row r="39" spans="8:44" ht="43.5" x14ac:dyDescent="0.35">
      <c r="H39" s="16" t="str">
        <f xml:space="preserve"> _xll.EPMOlapMemberO("[CONTRATO].[PARENTH1].[C65052024]","","C65052024","","000;001")</f>
        <v>C65052024</v>
      </c>
      <c r="I39" s="16" t="str">
        <f xml:space="preserve"> _xll.EPMOlapMemberO("[AREA].[PARENTH1].[10000000023003]","","Gerencia Médica","","000;001")</f>
        <v>Gerencia Médica</v>
      </c>
      <c r="J39" s="17" t="str">
        <f xml:space="preserve"> _xll.EPMOlapMemberO("[RUBRO].[PARENTH1].[5130200000]","","AVALUOS","","000;001")</f>
        <v>AVALUOS</v>
      </c>
      <c r="K39" s="18" t="s">
        <v>145</v>
      </c>
      <c r="L39" s="18" t="s">
        <v>146</v>
      </c>
      <c r="M39" s="28" t="s">
        <v>134</v>
      </c>
      <c r="N39" s="18" t="s">
        <v>29</v>
      </c>
      <c r="O39" s="18" t="s">
        <v>61</v>
      </c>
      <c r="P39" s="28" t="s">
        <v>147</v>
      </c>
      <c r="Q39" s="28" t="s">
        <v>148</v>
      </c>
      <c r="R39" s="18" t="s">
        <v>86</v>
      </c>
      <c r="S39" s="18" t="s">
        <v>137</v>
      </c>
      <c r="T39" s="18" t="s">
        <v>138</v>
      </c>
      <c r="U39" s="18" t="s">
        <v>149</v>
      </c>
      <c r="V39" s="18" t="s">
        <v>37</v>
      </c>
      <c r="W39" s="18" t="s">
        <v>67</v>
      </c>
      <c r="X39" s="18" t="s">
        <v>53</v>
      </c>
      <c r="Y39" s="18" t="s">
        <v>140</v>
      </c>
      <c r="Z39" s="19" t="s">
        <v>41</v>
      </c>
      <c r="AA39" s="20">
        <v>2446259644</v>
      </c>
      <c r="AB39" s="19">
        <v>20000000</v>
      </c>
      <c r="AC39" s="21">
        <v>0</v>
      </c>
      <c r="AD39" s="21">
        <v>8000000</v>
      </c>
      <c r="AE39" s="21">
        <v>8000000</v>
      </c>
      <c r="AF39" s="21">
        <v>4000000</v>
      </c>
      <c r="AG39" s="21">
        <v>0</v>
      </c>
      <c r="AH39" s="21">
        <v>0</v>
      </c>
      <c r="AI39" s="21">
        <v>0</v>
      </c>
      <c r="AJ39" s="21">
        <v>0</v>
      </c>
      <c r="AK39" s="21">
        <v>0</v>
      </c>
      <c r="AL39" s="21">
        <v>0</v>
      </c>
      <c r="AM39" s="21">
        <v>0</v>
      </c>
      <c r="AN39" s="21">
        <v>0</v>
      </c>
      <c r="AO39" s="21">
        <v>0</v>
      </c>
      <c r="AP39" s="21">
        <v>0</v>
      </c>
      <c r="AQ39" s="21">
        <v>0</v>
      </c>
      <c r="AR39" s="21">
        <v>0</v>
      </c>
    </row>
    <row r="40" spans="8:44" ht="43.5" x14ac:dyDescent="0.35">
      <c r="H40" s="16" t="str">
        <f xml:space="preserve"> _xll.EPMOlapMemberO("[CONTRATO].[PARENTH1].[C65062024]","","C65062024","","000;001")</f>
        <v>C65062024</v>
      </c>
      <c r="I40" s="16" t="str">
        <f xml:space="preserve"> _xll.EPMOlapMemberO("[AREA].[PARENTH1].[10000000023003]","","Gerencia Médica","","000;001")</f>
        <v>Gerencia Médica</v>
      </c>
      <c r="J40" s="17" t="str">
        <f xml:space="preserve"> _xll.EPMOlapMemberO("[RUBRO].[PARENTH1].[5130200000]","","AVALUOS","","000;001")</f>
        <v>AVALUOS</v>
      </c>
      <c r="K40" s="18" t="s">
        <v>150</v>
      </c>
      <c r="L40" s="18" t="s">
        <v>151</v>
      </c>
      <c r="M40" s="28" t="s">
        <v>134</v>
      </c>
      <c r="N40" s="18" t="s">
        <v>29</v>
      </c>
      <c r="O40" s="18" t="s">
        <v>61</v>
      </c>
      <c r="P40" s="28" t="s">
        <v>152</v>
      </c>
      <c r="Q40" s="28" t="s">
        <v>153</v>
      </c>
      <c r="R40" s="18" t="s">
        <v>86</v>
      </c>
      <c r="S40" s="18" t="s">
        <v>137</v>
      </c>
      <c r="T40" s="18" t="s">
        <v>138</v>
      </c>
      <c r="U40" s="18" t="s">
        <v>149</v>
      </c>
      <c r="V40" s="18" t="s">
        <v>37</v>
      </c>
      <c r="W40" s="18" t="s">
        <v>67</v>
      </c>
      <c r="X40" s="18" t="s">
        <v>53</v>
      </c>
      <c r="Y40" s="18" t="s">
        <v>140</v>
      </c>
      <c r="Z40" s="19" t="s">
        <v>41</v>
      </c>
      <c r="AA40" s="20">
        <v>2446259644</v>
      </c>
      <c r="AB40" s="19">
        <v>10500000</v>
      </c>
      <c r="AC40" s="21">
        <v>0</v>
      </c>
      <c r="AD40" s="21">
        <v>4200000</v>
      </c>
      <c r="AE40" s="21">
        <v>4200000</v>
      </c>
      <c r="AF40" s="21">
        <v>2100000</v>
      </c>
      <c r="AG40" s="21">
        <v>0</v>
      </c>
      <c r="AH40" s="21">
        <v>0</v>
      </c>
      <c r="AI40" s="21">
        <v>0</v>
      </c>
      <c r="AJ40" s="21">
        <v>0</v>
      </c>
      <c r="AK40" s="21">
        <v>0</v>
      </c>
      <c r="AL40" s="21">
        <v>0</v>
      </c>
      <c r="AM40" s="21">
        <v>0</v>
      </c>
      <c r="AN40" s="21">
        <v>0</v>
      </c>
      <c r="AO40" s="21">
        <v>0</v>
      </c>
      <c r="AP40" s="21">
        <v>0</v>
      </c>
      <c r="AQ40" s="21">
        <v>0</v>
      </c>
      <c r="AR40" s="21">
        <v>0</v>
      </c>
    </row>
    <row r="41" spans="8:44" ht="72.5" x14ac:dyDescent="0.35">
      <c r="H41" s="16" t="str">
        <f xml:space="preserve"> _xll.EPMOlapMemberO("[CONTRATO].[PARENTH1].[C65072024]","","C65072024","","000;001")</f>
        <v>C65072024</v>
      </c>
      <c r="I41" s="16" t="str">
        <f xml:space="preserve"> _xll.EPMOlapMemberO("[AREA].[PARENTH1].[10000000023003]","","Gerencia Médica","","000;001")</f>
        <v>Gerencia Médica</v>
      </c>
      <c r="J41" s="17" t="str">
        <f xml:space="preserve"> _xll.EPMOlapMemberO("[RUBRO].[PARENTH1].[5130200000]","","AVALUOS","","000;001")</f>
        <v>AVALUOS</v>
      </c>
      <c r="K41" s="18" t="s">
        <v>154</v>
      </c>
      <c r="L41" s="18" t="s">
        <v>155</v>
      </c>
      <c r="M41" s="28" t="s">
        <v>134</v>
      </c>
      <c r="N41" s="18" t="s">
        <v>29</v>
      </c>
      <c r="O41" s="18" t="s">
        <v>61</v>
      </c>
      <c r="P41" s="28" t="s">
        <v>156</v>
      </c>
      <c r="Q41" s="28" t="s">
        <v>157</v>
      </c>
      <c r="R41" s="18" t="s">
        <v>86</v>
      </c>
      <c r="S41" s="18" t="s">
        <v>137</v>
      </c>
      <c r="T41" s="18" t="s">
        <v>138</v>
      </c>
      <c r="U41" s="18" t="s">
        <v>158</v>
      </c>
      <c r="V41" s="18" t="s">
        <v>37</v>
      </c>
      <c r="W41" s="18" t="s">
        <v>67</v>
      </c>
      <c r="X41" s="18" t="s">
        <v>53</v>
      </c>
      <c r="Y41" s="18" t="s">
        <v>140</v>
      </c>
      <c r="Z41" s="19" t="s">
        <v>41</v>
      </c>
      <c r="AA41" s="20">
        <v>2446259644</v>
      </c>
      <c r="AB41" s="19">
        <v>22500000</v>
      </c>
      <c r="AC41" s="21">
        <v>0</v>
      </c>
      <c r="AD41" s="21">
        <v>4500000</v>
      </c>
      <c r="AE41" s="21">
        <v>9000000</v>
      </c>
      <c r="AF41" s="21">
        <v>9000000</v>
      </c>
      <c r="AG41" s="21">
        <v>0</v>
      </c>
      <c r="AH41" s="21">
        <v>0</v>
      </c>
      <c r="AI41" s="21">
        <v>0</v>
      </c>
      <c r="AJ41" s="21">
        <v>0</v>
      </c>
      <c r="AK41" s="21">
        <v>0</v>
      </c>
      <c r="AL41" s="21">
        <v>0</v>
      </c>
      <c r="AM41" s="21">
        <v>0</v>
      </c>
      <c r="AN41" s="21">
        <v>0</v>
      </c>
      <c r="AO41" s="21">
        <v>0</v>
      </c>
      <c r="AP41" s="21">
        <v>0</v>
      </c>
      <c r="AQ41" s="21">
        <v>0</v>
      </c>
      <c r="AR41" s="21">
        <v>0</v>
      </c>
    </row>
    <row r="42" spans="8:44" ht="72.5" x14ac:dyDescent="0.35">
      <c r="H42" s="16" t="str">
        <f xml:space="preserve"> _xll.EPMOlapMemberO("[CONTRATO].[PARENTH1].[C65082024]","","C65082024","","000;001")</f>
        <v>C65082024</v>
      </c>
      <c r="I42" s="16" t="str">
        <f xml:space="preserve"> _xll.EPMOlapMemberO("[AREA].[PARENTH1].[10000000023003]","","Gerencia Médica","","000;001")</f>
        <v>Gerencia Médica</v>
      </c>
      <c r="J42" s="17" t="str">
        <f xml:space="preserve"> _xll.EPMOlapMemberO("[RUBRO].[PARENTH1].[5130200000]","","AVALUOS","","000;001")</f>
        <v>AVALUOS</v>
      </c>
      <c r="K42" s="18" t="s">
        <v>159</v>
      </c>
      <c r="L42" s="18" t="s">
        <v>160</v>
      </c>
      <c r="M42" s="28" t="s">
        <v>134</v>
      </c>
      <c r="N42" s="18" t="s">
        <v>29</v>
      </c>
      <c r="O42" s="18" t="s">
        <v>61</v>
      </c>
      <c r="P42" s="28" t="s">
        <v>161</v>
      </c>
      <c r="Q42" s="28" t="s">
        <v>157</v>
      </c>
      <c r="R42" s="18" t="s">
        <v>86</v>
      </c>
      <c r="S42" s="18" t="s">
        <v>137</v>
      </c>
      <c r="T42" s="18" t="s">
        <v>138</v>
      </c>
      <c r="U42" s="18" t="s">
        <v>158</v>
      </c>
      <c r="V42" s="18" t="s">
        <v>37</v>
      </c>
      <c r="W42" s="18" t="s">
        <v>67</v>
      </c>
      <c r="X42" s="18" t="s">
        <v>53</v>
      </c>
      <c r="Y42" s="18" t="s">
        <v>140</v>
      </c>
      <c r="Z42" s="19" t="s">
        <v>41</v>
      </c>
      <c r="AA42" s="20">
        <v>2446259644</v>
      </c>
      <c r="AB42" s="19">
        <v>22500000</v>
      </c>
      <c r="AC42" s="21">
        <v>0</v>
      </c>
      <c r="AD42" s="21">
        <v>4500000</v>
      </c>
      <c r="AE42" s="21">
        <v>9000000</v>
      </c>
      <c r="AF42" s="21">
        <v>9000000</v>
      </c>
      <c r="AG42" s="21">
        <v>0</v>
      </c>
      <c r="AH42" s="21">
        <v>0</v>
      </c>
      <c r="AI42" s="21">
        <v>0</v>
      </c>
      <c r="AJ42" s="21">
        <v>0</v>
      </c>
      <c r="AK42" s="21">
        <v>0</v>
      </c>
      <c r="AL42" s="21">
        <v>0</v>
      </c>
      <c r="AM42" s="21">
        <v>0</v>
      </c>
      <c r="AN42" s="21">
        <v>0</v>
      </c>
      <c r="AO42" s="21">
        <v>0</v>
      </c>
      <c r="AP42" s="21">
        <v>0</v>
      </c>
      <c r="AQ42" s="21">
        <v>0</v>
      </c>
      <c r="AR42" s="21">
        <v>0</v>
      </c>
    </row>
    <row r="43" spans="8:44" ht="39" x14ac:dyDescent="0.35">
      <c r="H43" s="16" t="str">
        <f xml:space="preserve"> _xll.EPMOlapMemberO("[CONTRATO].[PARENTH1].[C55052024]","","C55052024","","000;001")</f>
        <v>C55052024</v>
      </c>
      <c r="I43" s="16" t="str">
        <f xml:space="preserve"> _xll.EPMOlapMemberO("[AREA].[PARENTH1].[10000000033003]","","Gcia. Logística","","000;001")</f>
        <v>Gcia. Logística</v>
      </c>
      <c r="J43" s="17" t="str">
        <f xml:space="preserve"> _xll.EPMOlapMemberO("[RUBRO].[PARENTH1].[5145050001]","","EQUIPO DE COMPUTO GER. ADMINISTRATIVA","","000;001")</f>
        <v>EQUIPO DE COMPUTO GER. ADMINISTRATIVA</v>
      </c>
      <c r="K43" s="18" t="s">
        <v>162</v>
      </c>
      <c r="L43" s="18" t="s">
        <v>40</v>
      </c>
      <c r="M43" s="28" t="s">
        <v>44</v>
      </c>
      <c r="N43" s="18" t="s">
        <v>29</v>
      </c>
      <c r="O43" s="18" t="s">
        <v>30</v>
      </c>
      <c r="P43" s="28" t="s">
        <v>163</v>
      </c>
      <c r="Q43" s="28" t="s">
        <v>164</v>
      </c>
      <c r="R43" s="18" t="s">
        <v>47</v>
      </c>
      <c r="S43" s="18" t="s">
        <v>48</v>
      </c>
      <c r="T43" s="18" t="s">
        <v>35</v>
      </c>
      <c r="U43" s="18" t="s">
        <v>165</v>
      </c>
      <c r="V43" s="18" t="s">
        <v>51</v>
      </c>
      <c r="W43" s="18" t="s">
        <v>52</v>
      </c>
      <c r="X43" s="18" t="s">
        <v>58</v>
      </c>
      <c r="Y43" s="18" t="s">
        <v>40</v>
      </c>
      <c r="Z43" s="19" t="s">
        <v>68</v>
      </c>
      <c r="AA43" s="20">
        <v>5622147102</v>
      </c>
      <c r="AB43" s="19">
        <v>162339034</v>
      </c>
      <c r="AC43" s="21">
        <v>12916855</v>
      </c>
      <c r="AD43" s="21">
        <v>12916855</v>
      </c>
      <c r="AE43" s="21">
        <v>12916855</v>
      </c>
      <c r="AF43" s="21">
        <v>12916855</v>
      </c>
      <c r="AG43" s="21">
        <v>13833952</v>
      </c>
      <c r="AH43" s="21">
        <v>13833952</v>
      </c>
      <c r="AI43" s="21">
        <v>13833952</v>
      </c>
      <c r="AJ43" s="21">
        <v>13833952</v>
      </c>
      <c r="AK43" s="21">
        <v>13833952</v>
      </c>
      <c r="AL43" s="21">
        <v>13833952</v>
      </c>
      <c r="AM43" s="21">
        <v>13833951</v>
      </c>
      <c r="AN43" s="21">
        <v>13833951</v>
      </c>
      <c r="AO43" s="21">
        <v>0</v>
      </c>
      <c r="AP43" s="21">
        <v>0</v>
      </c>
      <c r="AQ43" s="21">
        <v>0</v>
      </c>
      <c r="AR43" s="21">
        <v>0</v>
      </c>
    </row>
    <row r="44" spans="8:44" ht="58" x14ac:dyDescent="0.35">
      <c r="H44" s="16" t="str">
        <f xml:space="preserve"> _xll.EPMOlapMemberO("[CONTRATO].[PARENTH1].[C65092024]","","C65092024","","000;001")</f>
        <v>C65092024</v>
      </c>
      <c r="I44" s="16" t="str">
        <f xml:space="preserve"> _xll.EPMOlapMemberO("[AREA].[PARENTH1].[10000000023003]","","Gerencia Médica","","000;001")</f>
        <v>Gerencia Médica</v>
      </c>
      <c r="J44" s="17" t="str">
        <f xml:space="preserve"> _xll.EPMOlapMemberO("[RUBRO].[PARENTH1].[5130200000]","","AVALUOS","","000;001")</f>
        <v>AVALUOS</v>
      </c>
      <c r="K44" s="18" t="s">
        <v>166</v>
      </c>
      <c r="L44" s="18" t="s">
        <v>167</v>
      </c>
      <c r="M44" s="28" t="s">
        <v>134</v>
      </c>
      <c r="N44" s="18" t="s">
        <v>29</v>
      </c>
      <c r="O44" s="18" t="s">
        <v>61</v>
      </c>
      <c r="P44" s="28" t="s">
        <v>168</v>
      </c>
      <c r="Q44" s="28" t="s">
        <v>169</v>
      </c>
      <c r="R44" s="18" t="s">
        <v>86</v>
      </c>
      <c r="S44" s="18" t="s">
        <v>170</v>
      </c>
      <c r="T44" s="18" t="s">
        <v>114</v>
      </c>
      <c r="U44" s="18" t="s">
        <v>171</v>
      </c>
      <c r="V44" s="18" t="s">
        <v>37</v>
      </c>
      <c r="W44" s="18" t="s">
        <v>67</v>
      </c>
      <c r="X44" s="18" t="s">
        <v>53</v>
      </c>
      <c r="Y44" s="18" t="s">
        <v>140</v>
      </c>
      <c r="Z44" s="19" t="s">
        <v>41</v>
      </c>
      <c r="AA44" s="20">
        <v>2446259644</v>
      </c>
      <c r="AB44" s="19">
        <v>18000000</v>
      </c>
      <c r="AC44" s="21">
        <v>0</v>
      </c>
      <c r="AD44" s="21">
        <v>6000000</v>
      </c>
      <c r="AE44" s="21">
        <v>6000000</v>
      </c>
      <c r="AF44" s="21">
        <v>6000000</v>
      </c>
      <c r="AG44" s="21">
        <v>0</v>
      </c>
      <c r="AH44" s="21">
        <v>0</v>
      </c>
      <c r="AI44" s="21">
        <v>0</v>
      </c>
      <c r="AJ44" s="21">
        <v>0</v>
      </c>
      <c r="AK44" s="21">
        <v>0</v>
      </c>
      <c r="AL44" s="21">
        <v>0</v>
      </c>
      <c r="AM44" s="21">
        <v>0</v>
      </c>
      <c r="AN44" s="21">
        <v>0</v>
      </c>
      <c r="AO44" s="21">
        <v>0</v>
      </c>
      <c r="AP44" s="21">
        <v>0</v>
      </c>
      <c r="AQ44" s="21">
        <v>0</v>
      </c>
      <c r="AR44" s="21">
        <v>0</v>
      </c>
    </row>
    <row r="45" spans="8:44" ht="29" x14ac:dyDescent="0.35">
      <c r="H45" s="16" t="str">
        <f xml:space="preserve"> _xll.EPMOlapMemberO("[CONTRATO].[PARENTH1].[C65102024]","","C65102024","","000;001")</f>
        <v>C65102024</v>
      </c>
      <c r="I45" s="16" t="str">
        <f xml:space="preserve"> _xll.EPMOlapMemberO("[AREA].[PARENTH1].[10000000023005]","","Gcia. Indemnizacione","","000;001")</f>
        <v>Gcia. Indemnizacione</v>
      </c>
      <c r="J45" s="17" t="str">
        <f xml:space="preserve"> _xll.EPMOlapMemberO("[RUBRO].[PARENTH1].[5130200000]","","AVALUOS","","000;001")</f>
        <v>AVALUOS</v>
      </c>
      <c r="K45" s="18" t="s">
        <v>172</v>
      </c>
      <c r="L45" s="18" t="s">
        <v>173</v>
      </c>
      <c r="M45" s="28" t="s">
        <v>92</v>
      </c>
      <c r="N45" s="18" t="s">
        <v>29</v>
      </c>
      <c r="O45" s="18" t="s">
        <v>61</v>
      </c>
      <c r="P45" s="28" t="s">
        <v>174</v>
      </c>
      <c r="Q45" s="28" t="s">
        <v>175</v>
      </c>
      <c r="R45" s="18" t="s">
        <v>86</v>
      </c>
      <c r="S45" s="18" t="s">
        <v>170</v>
      </c>
      <c r="T45" s="18" t="s">
        <v>114</v>
      </c>
      <c r="U45" s="18" t="s">
        <v>176</v>
      </c>
      <c r="V45" s="18" t="s">
        <v>37</v>
      </c>
      <c r="W45" s="18" t="s">
        <v>67</v>
      </c>
      <c r="X45" s="18" t="s">
        <v>53</v>
      </c>
      <c r="Y45" s="18" t="s">
        <v>140</v>
      </c>
      <c r="Z45" s="19" t="s">
        <v>41</v>
      </c>
      <c r="AA45" s="20">
        <v>270248640</v>
      </c>
      <c r="AB45" s="19">
        <v>24000000</v>
      </c>
      <c r="AC45" s="21">
        <v>0</v>
      </c>
      <c r="AD45" s="21">
        <v>8000000</v>
      </c>
      <c r="AE45" s="21">
        <v>8000000</v>
      </c>
      <c r="AF45" s="21">
        <v>8000000</v>
      </c>
      <c r="AG45" s="21">
        <v>0</v>
      </c>
      <c r="AH45" s="21">
        <v>0</v>
      </c>
      <c r="AI45" s="21">
        <v>0</v>
      </c>
      <c r="AJ45" s="21">
        <v>0</v>
      </c>
      <c r="AK45" s="21">
        <v>0</v>
      </c>
      <c r="AL45" s="21">
        <v>0</v>
      </c>
      <c r="AM45" s="21">
        <v>0</v>
      </c>
      <c r="AN45" s="21">
        <v>0</v>
      </c>
      <c r="AO45" s="21">
        <v>0</v>
      </c>
      <c r="AP45" s="21">
        <v>0</v>
      </c>
      <c r="AQ45" s="21">
        <v>0</v>
      </c>
      <c r="AR45" s="21">
        <v>0</v>
      </c>
    </row>
    <row r="46" spans="8:44" ht="43.5" x14ac:dyDescent="0.35">
      <c r="H46" s="16" t="str">
        <f xml:space="preserve"> _xll.EPMOlapMemberO("[CONTRATO].[PARENTH1].[C55062024]","","C55062024","","000;001")</f>
        <v>C55062024</v>
      </c>
      <c r="I46" s="16" t="str">
        <f xml:space="preserve"> _xll.EPMOlapMemberO("[AREA].[PARENTH1].[10000000033003]","","Gcia. Logística","","000;001")</f>
        <v>Gcia. Logística</v>
      </c>
      <c r="J46" s="17" t="str">
        <f xml:space="preserve"> _xll.EPMOlapMemberO("[RUBRO].[PARENTH1].[5160050000]","","EQUIPO DE COMPUTACION","","000;001")</f>
        <v>EQUIPO DE COMPUTACION</v>
      </c>
      <c r="K46" s="18" t="s">
        <v>177</v>
      </c>
      <c r="L46" s="18" t="s">
        <v>178</v>
      </c>
      <c r="M46" s="28" t="s">
        <v>44</v>
      </c>
      <c r="N46" s="18" t="s">
        <v>29</v>
      </c>
      <c r="O46" s="18" t="s">
        <v>83</v>
      </c>
      <c r="P46" s="28" t="s">
        <v>179</v>
      </c>
      <c r="Q46" s="28" t="s">
        <v>180</v>
      </c>
      <c r="R46" s="18" t="s">
        <v>181</v>
      </c>
      <c r="S46" s="18" t="s">
        <v>48</v>
      </c>
      <c r="T46" s="18" t="s">
        <v>35</v>
      </c>
      <c r="U46" s="18" t="s">
        <v>182</v>
      </c>
      <c r="V46" s="18" t="s">
        <v>51</v>
      </c>
      <c r="W46" s="18" t="s">
        <v>52</v>
      </c>
      <c r="X46" s="18" t="s">
        <v>58</v>
      </c>
      <c r="Y46" s="18" t="s">
        <v>40</v>
      </c>
      <c r="Z46" s="19" t="s">
        <v>41</v>
      </c>
      <c r="AA46" s="20">
        <v>5631223212</v>
      </c>
      <c r="AB46" s="19">
        <v>1188000000</v>
      </c>
      <c r="AC46" s="21">
        <v>99000000</v>
      </c>
      <c r="AD46" s="21">
        <v>99000000</v>
      </c>
      <c r="AE46" s="21">
        <v>99000000</v>
      </c>
      <c r="AF46" s="21">
        <v>99000000</v>
      </c>
      <c r="AG46" s="21">
        <v>99000000</v>
      </c>
      <c r="AH46" s="21">
        <v>99000000</v>
      </c>
      <c r="AI46" s="21">
        <v>99000000</v>
      </c>
      <c r="AJ46" s="21">
        <v>99000000</v>
      </c>
      <c r="AK46" s="21">
        <v>99000000</v>
      </c>
      <c r="AL46" s="21">
        <v>99000000</v>
      </c>
      <c r="AM46" s="21">
        <v>99000000</v>
      </c>
      <c r="AN46" s="21">
        <v>99000000</v>
      </c>
      <c r="AO46" s="21">
        <v>0</v>
      </c>
      <c r="AP46" s="21">
        <v>0</v>
      </c>
      <c r="AQ46" s="21">
        <v>0</v>
      </c>
      <c r="AR46" s="21">
        <v>0</v>
      </c>
    </row>
    <row r="47" spans="8:44" ht="87" x14ac:dyDescent="0.35">
      <c r="H47" s="16" t="str">
        <f xml:space="preserve"> _xll.EPMOlapMemberO("[CONTRATO].[PARENTH1].[C45032024]","","C45032024","","000;001")</f>
        <v>C45032024</v>
      </c>
      <c r="I47" s="16" t="str">
        <f xml:space="preserve"> _xll.EPMOlapMemberO("[AREA].[PARENTH1].[10000000020001]","","Vice. de Operaciones","","000;001")</f>
        <v>Vice. de Operaciones</v>
      </c>
      <c r="J47" s="17" t="str">
        <f xml:space="preserve"> _xll.EPMOlapMemberO("[RUBRO].[PARENTH1].[5190250009]","","CALL CENTER","","000;001")</f>
        <v>CALL CENTER</v>
      </c>
      <c r="K47" s="18" t="s">
        <v>183</v>
      </c>
      <c r="L47" s="18" t="s">
        <v>40</v>
      </c>
      <c r="M47" s="28" t="s">
        <v>184</v>
      </c>
      <c r="N47" s="18" t="s">
        <v>29</v>
      </c>
      <c r="O47" s="18" t="s">
        <v>185</v>
      </c>
      <c r="P47" s="28" t="s">
        <v>186</v>
      </c>
      <c r="Q47" s="28" t="s">
        <v>187</v>
      </c>
      <c r="R47" s="18" t="s">
        <v>64</v>
      </c>
      <c r="S47" s="18" t="s">
        <v>40</v>
      </c>
      <c r="T47" s="18" t="s">
        <v>40</v>
      </c>
      <c r="U47" s="18" t="s">
        <v>188</v>
      </c>
      <c r="V47" s="18" t="s">
        <v>66</v>
      </c>
      <c r="W47" s="18" t="s">
        <v>67</v>
      </c>
      <c r="X47" s="18" t="s">
        <v>40</v>
      </c>
      <c r="Y47" s="18" t="s">
        <v>40</v>
      </c>
      <c r="Z47" s="19" t="s">
        <v>41</v>
      </c>
      <c r="AA47" s="20">
        <v>6424200320</v>
      </c>
      <c r="AB47" s="19">
        <v>3582920320</v>
      </c>
      <c r="AC47" s="21">
        <v>597153387</v>
      </c>
      <c r="AD47" s="21">
        <v>597153387</v>
      </c>
      <c r="AE47" s="21">
        <v>597153387</v>
      </c>
      <c r="AF47" s="21">
        <v>597153387</v>
      </c>
      <c r="AG47" s="21">
        <v>597153387</v>
      </c>
      <c r="AH47" s="21">
        <v>597153385</v>
      </c>
      <c r="AI47" s="21">
        <v>0</v>
      </c>
      <c r="AJ47" s="21">
        <v>0</v>
      </c>
      <c r="AK47" s="21">
        <v>0</v>
      </c>
      <c r="AL47" s="21">
        <v>0</v>
      </c>
      <c r="AM47" s="21">
        <v>0</v>
      </c>
      <c r="AN47" s="21">
        <v>0</v>
      </c>
      <c r="AO47" s="21">
        <v>0</v>
      </c>
      <c r="AP47" s="21">
        <v>0</v>
      </c>
      <c r="AQ47" s="21">
        <v>0</v>
      </c>
      <c r="AR47" s="21">
        <v>0</v>
      </c>
    </row>
    <row r="48" spans="8:44" ht="72.5" x14ac:dyDescent="0.35">
      <c r="H48" s="16" t="str">
        <f xml:space="preserve"> _xll.EPMOlapMemberO("[CONTRATO].[PARENTH1].[C65122024]","","C65122024","","000;001")</f>
        <v>C65122024</v>
      </c>
      <c r="I48" s="16" t="str">
        <f xml:space="preserve"> _xll.EPMOlapMemberO("[AREA].[PARENTH1].[10000000023003]","","Gerencia Médica","","000;001")</f>
        <v>Gerencia Médica</v>
      </c>
      <c r="J48" s="17" t="str">
        <f xml:space="preserve"> _xll.EPMOlapMemberO("[RUBRO].[PARENTH1].[5130200000]","","AVALUOS","","000;001")</f>
        <v>AVALUOS</v>
      </c>
      <c r="K48" s="18" t="s">
        <v>189</v>
      </c>
      <c r="L48" s="18" t="s">
        <v>40</v>
      </c>
      <c r="M48" s="28" t="s">
        <v>134</v>
      </c>
      <c r="N48" s="18" t="s">
        <v>29</v>
      </c>
      <c r="O48" s="18" t="s">
        <v>61</v>
      </c>
      <c r="P48" s="28" t="s">
        <v>190</v>
      </c>
      <c r="Q48" s="28" t="s">
        <v>191</v>
      </c>
      <c r="R48" s="18" t="s">
        <v>86</v>
      </c>
      <c r="S48" s="18" t="s">
        <v>192</v>
      </c>
      <c r="T48" s="18" t="s">
        <v>193</v>
      </c>
      <c r="U48" s="18" t="s">
        <v>149</v>
      </c>
      <c r="V48" s="18" t="s">
        <v>37</v>
      </c>
      <c r="W48" s="18" t="s">
        <v>67</v>
      </c>
      <c r="X48" s="18" t="s">
        <v>53</v>
      </c>
      <c r="Y48" s="18" t="s">
        <v>140</v>
      </c>
      <c r="Z48" s="19" t="s">
        <v>41</v>
      </c>
      <c r="AA48" s="20">
        <v>2446259644</v>
      </c>
      <c r="AB48" s="19">
        <v>90000000</v>
      </c>
      <c r="AC48" s="21">
        <v>0</v>
      </c>
      <c r="AD48" s="21">
        <v>10000000</v>
      </c>
      <c r="AE48" s="21">
        <v>10000000</v>
      </c>
      <c r="AF48" s="21">
        <v>10000000</v>
      </c>
      <c r="AG48" s="21">
        <v>10000000</v>
      </c>
      <c r="AH48" s="21">
        <v>10000000</v>
      </c>
      <c r="AI48" s="21">
        <v>10000000</v>
      </c>
      <c r="AJ48" s="21">
        <v>10000000</v>
      </c>
      <c r="AK48" s="21">
        <v>10000000</v>
      </c>
      <c r="AL48" s="21">
        <v>10000000</v>
      </c>
      <c r="AM48" s="21">
        <v>0</v>
      </c>
      <c r="AN48" s="21">
        <v>0</v>
      </c>
      <c r="AO48" s="21">
        <v>0</v>
      </c>
      <c r="AP48" s="21">
        <v>0</v>
      </c>
      <c r="AQ48" s="21">
        <v>0</v>
      </c>
      <c r="AR48" s="21">
        <v>0</v>
      </c>
    </row>
    <row r="49" spans="8:44" ht="58" x14ac:dyDescent="0.35">
      <c r="H49" s="16" t="str">
        <f xml:space="preserve"> _xll.EPMOlapMemberO("[CONTRATO].[PARENTH1].[C65132024]","","C65132024","","000;001")</f>
        <v>C65132024</v>
      </c>
      <c r="I49" s="16" t="str">
        <f xml:space="preserve"> _xll.EPMOlapMemberO("[AREA].[PARENTH1].[10000000023003]","","Gerencia Médica","","000;001")</f>
        <v>Gerencia Médica</v>
      </c>
      <c r="J49" s="17" t="str">
        <f xml:space="preserve"> _xll.EPMOlapMemberO("[RUBRO].[PARENTH1].[5130200000]","","AVALUOS","","000;001")</f>
        <v>AVALUOS</v>
      </c>
      <c r="K49" s="18" t="s">
        <v>194</v>
      </c>
      <c r="L49" s="18" t="s">
        <v>195</v>
      </c>
      <c r="M49" s="28" t="s">
        <v>134</v>
      </c>
      <c r="N49" s="18" t="s">
        <v>29</v>
      </c>
      <c r="O49" s="18" t="s">
        <v>61</v>
      </c>
      <c r="P49" s="28" t="s">
        <v>196</v>
      </c>
      <c r="Q49" s="28" t="s">
        <v>197</v>
      </c>
      <c r="R49" s="18" t="s">
        <v>86</v>
      </c>
      <c r="S49" s="18" t="s">
        <v>198</v>
      </c>
      <c r="T49" s="18" t="s">
        <v>199</v>
      </c>
      <c r="U49" s="18" t="s">
        <v>171</v>
      </c>
      <c r="V49" s="18" t="s">
        <v>37</v>
      </c>
      <c r="W49" s="18" t="s">
        <v>67</v>
      </c>
      <c r="X49" s="18" t="s">
        <v>53</v>
      </c>
      <c r="Y49" s="18" t="s">
        <v>140</v>
      </c>
      <c r="Z49" s="19" t="s">
        <v>41</v>
      </c>
      <c r="AA49" s="20">
        <v>2446259644</v>
      </c>
      <c r="AB49" s="19">
        <v>24300000</v>
      </c>
      <c r="AC49" s="21">
        <v>0</v>
      </c>
      <c r="AD49" s="21">
        <v>5400000</v>
      </c>
      <c r="AE49" s="21">
        <v>5400000</v>
      </c>
      <c r="AF49" s="21">
        <v>5400000</v>
      </c>
      <c r="AG49" s="21">
        <v>5400000</v>
      </c>
      <c r="AH49" s="21">
        <v>2700000</v>
      </c>
      <c r="AI49" s="21">
        <v>0</v>
      </c>
      <c r="AJ49" s="21">
        <v>0</v>
      </c>
      <c r="AK49" s="21">
        <v>0</v>
      </c>
      <c r="AL49" s="21">
        <v>0</v>
      </c>
      <c r="AM49" s="21">
        <v>0</v>
      </c>
      <c r="AN49" s="21">
        <v>0</v>
      </c>
      <c r="AO49" s="21">
        <v>0</v>
      </c>
      <c r="AP49" s="21">
        <v>0</v>
      </c>
      <c r="AQ49" s="21">
        <v>0</v>
      </c>
      <c r="AR49" s="21">
        <v>0</v>
      </c>
    </row>
    <row r="50" spans="8:44" ht="58" x14ac:dyDescent="0.35">
      <c r="H50" s="16" t="str">
        <f xml:space="preserve"> _xll.EPMOlapMemberO("[CONTRATO].[PARENTH1].[C65142024]","","C65142024","","000;001")</f>
        <v>C65142024</v>
      </c>
      <c r="I50" s="16" t="str">
        <f xml:space="preserve"> _xll.EPMOlapMemberO("[AREA].[PARENTH1].[10000000023003]","","Gerencia Médica","","000;001")</f>
        <v>Gerencia Médica</v>
      </c>
      <c r="J50" s="17" t="str">
        <f xml:space="preserve"> _xll.EPMOlapMemberO("[RUBRO].[PARENTH1].[5130200000]","","AVALUOS","","000;001")</f>
        <v>AVALUOS</v>
      </c>
      <c r="K50" s="18" t="s">
        <v>200</v>
      </c>
      <c r="L50" s="18" t="s">
        <v>201</v>
      </c>
      <c r="M50" s="28" t="s">
        <v>134</v>
      </c>
      <c r="N50" s="18" t="s">
        <v>29</v>
      </c>
      <c r="O50" s="18" t="s">
        <v>61</v>
      </c>
      <c r="P50" s="28" t="s">
        <v>202</v>
      </c>
      <c r="Q50" s="28" t="s">
        <v>203</v>
      </c>
      <c r="R50" s="18" t="s">
        <v>86</v>
      </c>
      <c r="S50" s="18" t="s">
        <v>198</v>
      </c>
      <c r="T50" s="18" t="s">
        <v>199</v>
      </c>
      <c r="U50" s="18" t="s">
        <v>171</v>
      </c>
      <c r="V50" s="18" t="s">
        <v>37</v>
      </c>
      <c r="W50" s="18" t="s">
        <v>67</v>
      </c>
      <c r="X50" s="18" t="s">
        <v>53</v>
      </c>
      <c r="Y50" s="18" t="s">
        <v>140</v>
      </c>
      <c r="Z50" s="19" t="s">
        <v>41</v>
      </c>
      <c r="AA50" s="20">
        <v>2446259644</v>
      </c>
      <c r="AB50" s="19">
        <v>12600000</v>
      </c>
      <c r="AC50" s="21">
        <v>0</v>
      </c>
      <c r="AD50" s="21">
        <v>2800000</v>
      </c>
      <c r="AE50" s="21">
        <v>2800000</v>
      </c>
      <c r="AF50" s="21">
        <v>2800000</v>
      </c>
      <c r="AG50" s="21">
        <v>2800000</v>
      </c>
      <c r="AH50" s="21">
        <v>1400000</v>
      </c>
      <c r="AI50" s="21">
        <v>0</v>
      </c>
      <c r="AJ50" s="21">
        <v>0</v>
      </c>
      <c r="AK50" s="21">
        <v>0</v>
      </c>
      <c r="AL50" s="21">
        <v>0</v>
      </c>
      <c r="AM50" s="21">
        <v>0</v>
      </c>
      <c r="AN50" s="21">
        <v>0</v>
      </c>
      <c r="AO50" s="21">
        <v>0</v>
      </c>
      <c r="AP50" s="21">
        <v>0</v>
      </c>
      <c r="AQ50" s="21">
        <v>0</v>
      </c>
      <c r="AR50" s="21">
        <v>0</v>
      </c>
    </row>
    <row r="51" spans="8:44" ht="43.5" x14ac:dyDescent="0.35">
      <c r="H51" s="16" t="str">
        <f xml:space="preserve"> _xll.EPMOlapMemberO("[CONTRATO].[PARENTH1].[C65152024]","","C65152024","","000;001")</f>
        <v>C65152024</v>
      </c>
      <c r="I51" s="16" t="str">
        <f xml:space="preserve"> _xll.EPMOlapMemberO("[AREA].[PARENTH1].[10000000023005]","","Gcia. Indemnizacione","","000;001")</f>
        <v>Gcia. Indemnizacione</v>
      </c>
      <c r="J51" s="17" t="str">
        <f xml:space="preserve"> _xll.EPMOlapMemberO("[RUBRO].[PARENTH1].[5130200000]","","AVALUOS","","000;001")</f>
        <v>AVALUOS</v>
      </c>
      <c r="K51" s="18" t="s">
        <v>204</v>
      </c>
      <c r="L51" s="18" t="s">
        <v>205</v>
      </c>
      <c r="M51" s="28" t="s">
        <v>92</v>
      </c>
      <c r="N51" s="18" t="s">
        <v>29</v>
      </c>
      <c r="O51" s="18" t="s">
        <v>61</v>
      </c>
      <c r="P51" s="28" t="s">
        <v>206</v>
      </c>
      <c r="Q51" s="28" t="s">
        <v>207</v>
      </c>
      <c r="R51" s="18" t="s">
        <v>86</v>
      </c>
      <c r="S51" s="18" t="s">
        <v>198</v>
      </c>
      <c r="T51" s="18" t="s">
        <v>199</v>
      </c>
      <c r="U51" s="18" t="s">
        <v>149</v>
      </c>
      <c r="V51" s="18" t="s">
        <v>37</v>
      </c>
      <c r="W51" s="18" t="s">
        <v>67</v>
      </c>
      <c r="X51" s="18" t="s">
        <v>53</v>
      </c>
      <c r="Y51" s="18" t="s">
        <v>140</v>
      </c>
      <c r="Z51" s="19" t="s">
        <v>41</v>
      </c>
      <c r="AA51" s="20">
        <v>270248640</v>
      </c>
      <c r="AB51" s="19">
        <v>27000000</v>
      </c>
      <c r="AC51" s="21">
        <v>0</v>
      </c>
      <c r="AD51" s="21">
        <v>6000000</v>
      </c>
      <c r="AE51" s="21">
        <v>6000000</v>
      </c>
      <c r="AF51" s="21">
        <v>6000000</v>
      </c>
      <c r="AG51" s="21">
        <v>6000000</v>
      </c>
      <c r="AH51" s="21">
        <v>3000000</v>
      </c>
      <c r="AI51" s="21">
        <v>0</v>
      </c>
      <c r="AJ51" s="21">
        <v>0</v>
      </c>
      <c r="AK51" s="21">
        <v>0</v>
      </c>
      <c r="AL51" s="21">
        <v>0</v>
      </c>
      <c r="AM51" s="21">
        <v>0</v>
      </c>
      <c r="AN51" s="21">
        <v>0</v>
      </c>
      <c r="AO51" s="21">
        <v>0</v>
      </c>
      <c r="AP51" s="21">
        <v>0</v>
      </c>
      <c r="AQ51" s="21">
        <v>0</v>
      </c>
      <c r="AR51" s="21">
        <v>0</v>
      </c>
    </row>
    <row r="52" spans="8:44" ht="72.5" x14ac:dyDescent="0.35">
      <c r="H52" s="16" t="str">
        <f xml:space="preserve"> _xll.EPMOlapMemberO("[CONTRATO].[PARENTH1].[C65162024]","","C65162024","","000;001")</f>
        <v>C65162024</v>
      </c>
      <c r="I52" s="16" t="str">
        <f xml:space="preserve"> _xll.EPMOlapMemberO("[AREA].[PARENTH1].[10000000023003]","","Gerencia Médica","","000;001")</f>
        <v>Gerencia Médica</v>
      </c>
      <c r="J52" s="17" t="str">
        <f xml:space="preserve"> _xll.EPMOlapMemberO("[RUBRO].[PARENTH1].[5130200000]","","AVALUOS","","000;001")</f>
        <v>AVALUOS</v>
      </c>
      <c r="K52" s="18" t="s">
        <v>208</v>
      </c>
      <c r="L52" s="18" t="s">
        <v>209</v>
      </c>
      <c r="M52" s="28" t="s">
        <v>134</v>
      </c>
      <c r="N52" s="18" t="s">
        <v>29</v>
      </c>
      <c r="O52" s="18" t="s">
        <v>61</v>
      </c>
      <c r="P52" s="28" t="s">
        <v>210</v>
      </c>
      <c r="Q52" s="28" t="s">
        <v>211</v>
      </c>
      <c r="R52" s="18" t="s">
        <v>86</v>
      </c>
      <c r="S52" s="18" t="s">
        <v>212</v>
      </c>
      <c r="T52" s="18" t="s">
        <v>213</v>
      </c>
      <c r="U52" s="18" t="s">
        <v>214</v>
      </c>
      <c r="V52" s="18" t="s">
        <v>37</v>
      </c>
      <c r="W52" s="18" t="s">
        <v>67</v>
      </c>
      <c r="X52" s="18" t="s">
        <v>53</v>
      </c>
      <c r="Y52" s="18" t="s">
        <v>140</v>
      </c>
      <c r="Z52" s="19" t="s">
        <v>41</v>
      </c>
      <c r="AA52" s="20">
        <v>2446259644</v>
      </c>
      <c r="AB52" s="19">
        <v>49500000</v>
      </c>
      <c r="AC52" s="21">
        <v>0</v>
      </c>
      <c r="AD52" s="21">
        <v>9000000</v>
      </c>
      <c r="AE52" s="21">
        <v>9000000</v>
      </c>
      <c r="AF52" s="21">
        <v>9000000</v>
      </c>
      <c r="AG52" s="21">
        <v>9000000</v>
      </c>
      <c r="AH52" s="21">
        <v>9000000</v>
      </c>
      <c r="AI52" s="21">
        <v>4500000</v>
      </c>
      <c r="AJ52" s="21">
        <v>0</v>
      </c>
      <c r="AK52" s="21">
        <v>0</v>
      </c>
      <c r="AL52" s="21">
        <v>0</v>
      </c>
      <c r="AM52" s="21">
        <v>0</v>
      </c>
      <c r="AN52" s="21">
        <v>0</v>
      </c>
      <c r="AO52" s="21">
        <v>0</v>
      </c>
      <c r="AP52" s="21">
        <v>0</v>
      </c>
      <c r="AQ52" s="21">
        <v>0</v>
      </c>
      <c r="AR52" s="21">
        <v>0</v>
      </c>
    </row>
    <row r="53" spans="8:44" ht="26" x14ac:dyDescent="0.35">
      <c r="H53" s="16" t="str">
        <f xml:space="preserve"> _xll.EPMOlapMemberO("[CONTRATO].[PARENTH1].[C05032024]","","C05032024","","000;001")</f>
        <v>C05032024</v>
      </c>
      <c r="I53" s="16" t="str">
        <f xml:space="preserve"> _xll.EPMOlapMemberO("[AREA].[PARENTH1].[10000000091003]","","Ofic. Tecnologías de","","000;001")</f>
        <v>Ofic. Tecnologías de</v>
      </c>
      <c r="J53" s="17" t="str">
        <f xml:space="preserve"> _xll.EPMOlapMemberO("[RUBRO].[PARENTH1].[5160050000]","","EQUIPO DE COMPUTACION","","000;001")</f>
        <v>EQUIPO DE COMPUTACION</v>
      </c>
      <c r="K53" s="18" t="s">
        <v>215</v>
      </c>
      <c r="L53" s="18" t="s">
        <v>40</v>
      </c>
      <c r="M53" s="28" t="s">
        <v>28</v>
      </c>
      <c r="N53" s="18" t="s">
        <v>29</v>
      </c>
      <c r="O53" s="18" t="s">
        <v>83</v>
      </c>
      <c r="P53" s="28" t="s">
        <v>216</v>
      </c>
      <c r="Q53" s="28" t="s">
        <v>217</v>
      </c>
      <c r="R53" s="18" t="s">
        <v>218</v>
      </c>
      <c r="S53" s="18" t="s">
        <v>48</v>
      </c>
      <c r="T53" s="18" t="s">
        <v>114</v>
      </c>
      <c r="U53" s="18" t="s">
        <v>219</v>
      </c>
      <c r="V53" s="18" t="s">
        <v>131</v>
      </c>
      <c r="W53" s="18" t="s">
        <v>67</v>
      </c>
      <c r="X53" s="18" t="s">
        <v>39</v>
      </c>
      <c r="Y53" s="18" t="s">
        <v>40</v>
      </c>
      <c r="Z53" s="19" t="s">
        <v>41</v>
      </c>
      <c r="AA53" s="20">
        <v>23835068483</v>
      </c>
      <c r="AB53" s="19">
        <v>21420000</v>
      </c>
      <c r="AC53" s="21">
        <v>0</v>
      </c>
      <c r="AD53" s="21">
        <v>7140000</v>
      </c>
      <c r="AE53" s="21">
        <v>7140000</v>
      </c>
      <c r="AF53" s="21">
        <v>7140000</v>
      </c>
      <c r="AG53" s="21">
        <v>0</v>
      </c>
      <c r="AH53" s="21">
        <v>0</v>
      </c>
      <c r="AI53" s="21">
        <v>0</v>
      </c>
      <c r="AJ53" s="21">
        <v>0</v>
      </c>
      <c r="AK53" s="21">
        <v>0</v>
      </c>
      <c r="AL53" s="21">
        <v>0</v>
      </c>
      <c r="AM53" s="21">
        <v>0</v>
      </c>
      <c r="AN53" s="21">
        <v>0</v>
      </c>
      <c r="AO53" s="21">
        <v>0</v>
      </c>
      <c r="AP53" s="21">
        <v>0</v>
      </c>
      <c r="AQ53" s="21">
        <v>0</v>
      </c>
      <c r="AR53" s="21">
        <v>0</v>
      </c>
    </row>
    <row r="54" spans="8:44" ht="39" x14ac:dyDescent="0.35">
      <c r="H54" s="16" t="str">
        <f xml:space="preserve"> _xll.EPMOlapMemberO("[CONTRATO].[PARENTH1].[C05042024]","","C05042024","","000;001")</f>
        <v>C05042024</v>
      </c>
      <c r="I54" s="16" t="str">
        <f xml:space="preserve"> _xll.EPMOlapMemberO("[AREA].[PARENTH1].[10000000091003]","","Ofic. Tecnologías de","","000;001")</f>
        <v>Ofic. Tecnologías de</v>
      </c>
      <c r="J54" s="17" t="str">
        <f xml:space="preserve"> _xll.EPMOlapMemberO("[RUBRO].[PARENTH1].[5145050001]","","EQUIPO DE COMPUTO GER. ADMINISTRATIVA","","000;001")</f>
        <v>EQUIPO DE COMPUTO GER. ADMINISTRATIVA</v>
      </c>
      <c r="K54" s="18" t="s">
        <v>220</v>
      </c>
      <c r="L54" s="18" t="s">
        <v>40</v>
      </c>
      <c r="M54" s="28" t="s">
        <v>28</v>
      </c>
      <c r="N54" s="18" t="s">
        <v>29</v>
      </c>
      <c r="O54" s="18" t="s">
        <v>30</v>
      </c>
      <c r="P54" s="28" t="s">
        <v>221</v>
      </c>
      <c r="Q54" s="28" t="s">
        <v>222</v>
      </c>
      <c r="R54" s="18" t="s">
        <v>223</v>
      </c>
      <c r="S54" s="18" t="s">
        <v>48</v>
      </c>
      <c r="T54" s="18" t="s">
        <v>224</v>
      </c>
      <c r="U54" s="18" t="s">
        <v>225</v>
      </c>
      <c r="V54" s="18" t="s">
        <v>226</v>
      </c>
      <c r="W54" s="18" t="s">
        <v>38</v>
      </c>
      <c r="X54" s="18" t="s">
        <v>39</v>
      </c>
      <c r="Y54" s="18" t="s">
        <v>40</v>
      </c>
      <c r="Z54" s="19" t="s">
        <v>41</v>
      </c>
      <c r="AA54" s="20">
        <v>8042980169</v>
      </c>
      <c r="AB54" s="19">
        <v>96993606</v>
      </c>
      <c r="AC54" s="21">
        <v>0</v>
      </c>
      <c r="AD54" s="21">
        <v>16165601</v>
      </c>
      <c r="AE54" s="21">
        <v>16165601</v>
      </c>
      <c r="AF54" s="21">
        <v>16165601</v>
      </c>
      <c r="AG54" s="21">
        <v>16165601</v>
      </c>
      <c r="AH54" s="21">
        <v>16165601</v>
      </c>
      <c r="AI54" s="21">
        <v>16165601</v>
      </c>
      <c r="AJ54" s="21">
        <v>0</v>
      </c>
      <c r="AK54" s="21">
        <v>0</v>
      </c>
      <c r="AL54" s="21">
        <v>0</v>
      </c>
      <c r="AM54" s="21">
        <v>0</v>
      </c>
      <c r="AN54" s="21">
        <v>0</v>
      </c>
      <c r="AO54" s="21">
        <v>0</v>
      </c>
      <c r="AP54" s="21">
        <v>0</v>
      </c>
      <c r="AQ54" s="21">
        <v>0</v>
      </c>
      <c r="AR54" s="21">
        <v>0</v>
      </c>
    </row>
    <row r="55" spans="8:44" ht="26" x14ac:dyDescent="0.35">
      <c r="H55" s="16" t="str">
        <f xml:space="preserve"> _xll.EPMOlapMemberO("[CONTRATO].[PARENTH1].[C05052024]","","C05052024","","000;001")</f>
        <v>C05052024</v>
      </c>
      <c r="I55" s="16" t="str">
        <f xml:space="preserve"> _xll.EPMOlapMemberO("[AREA].[PARENTH1].[10000000091003]","","Ofic. Tecnologías de","","000;001")</f>
        <v>Ofic. Tecnologías de</v>
      </c>
      <c r="J55" s="17" t="str">
        <f xml:space="preserve"> _xll.EPMOlapMemberO("[RUBRO].[PARENTH1].[5160050000]","","EQUIPO DE COMPUTACION","","000;001")</f>
        <v>EQUIPO DE COMPUTACION</v>
      </c>
      <c r="K55" s="18" t="s">
        <v>227</v>
      </c>
      <c r="L55" s="18" t="s">
        <v>40</v>
      </c>
      <c r="M55" s="28" t="s">
        <v>28</v>
      </c>
      <c r="N55" s="18" t="s">
        <v>29</v>
      </c>
      <c r="O55" s="18" t="s">
        <v>83</v>
      </c>
      <c r="P55" s="28" t="s">
        <v>221</v>
      </c>
      <c r="Q55" s="28" t="s">
        <v>228</v>
      </c>
      <c r="R55" s="18" t="s">
        <v>223</v>
      </c>
      <c r="S55" s="18" t="s">
        <v>48</v>
      </c>
      <c r="T55" s="18" t="s">
        <v>224</v>
      </c>
      <c r="U55" s="18" t="s">
        <v>225</v>
      </c>
      <c r="V55" s="18" t="s">
        <v>226</v>
      </c>
      <c r="W55" s="18" t="s">
        <v>38</v>
      </c>
      <c r="X55" s="18" t="s">
        <v>39</v>
      </c>
      <c r="Y55" s="18" t="s">
        <v>40</v>
      </c>
      <c r="Z55" s="19" t="s">
        <v>41</v>
      </c>
      <c r="AA55" s="20">
        <v>23835068483</v>
      </c>
      <c r="AB55" s="19">
        <v>57719019</v>
      </c>
      <c r="AC55" s="21">
        <v>0</v>
      </c>
      <c r="AD55" s="21">
        <v>9619836</v>
      </c>
      <c r="AE55" s="21">
        <v>9619836</v>
      </c>
      <c r="AF55" s="21">
        <v>9619836</v>
      </c>
      <c r="AG55" s="21">
        <v>9619836</v>
      </c>
      <c r="AH55" s="21">
        <v>9619836</v>
      </c>
      <c r="AI55" s="21">
        <v>9619839</v>
      </c>
      <c r="AJ55" s="21">
        <v>0</v>
      </c>
      <c r="AK55" s="21">
        <v>0</v>
      </c>
      <c r="AL55" s="21">
        <v>0</v>
      </c>
      <c r="AM55" s="21">
        <v>0</v>
      </c>
      <c r="AN55" s="21">
        <v>0</v>
      </c>
      <c r="AO55" s="21">
        <v>0</v>
      </c>
      <c r="AP55" s="21">
        <v>0</v>
      </c>
      <c r="AQ55" s="21">
        <v>0</v>
      </c>
      <c r="AR55" s="21">
        <v>0</v>
      </c>
    </row>
    <row r="56" spans="8:44" ht="43.5" x14ac:dyDescent="0.35">
      <c r="H56" s="16" t="str">
        <f xml:space="preserve"> _xll.EPMOlapMemberO("[CONTRATO].[PARENTH1].[C45492024]","","C45492024","","000;001")</f>
        <v>C45492024</v>
      </c>
      <c r="I56" s="16" t="str">
        <f xml:space="preserve"> _xll.EPMOlapMemberO("[AREA].[PARENTH1].[10000000020005]","","Gcia. Recaudo y Cart","","000;001")</f>
        <v>Gcia. Recaudo y Cart</v>
      </c>
      <c r="J56" s="17" t="str">
        <f xml:space="preserve"> _xll.EPMOlapMemberO("[RUBRO].[PARENTH1].[5130950003]","","POR GESTIONES DE COBRANZA","","000;001")</f>
        <v>POR GESTIONES DE COBRANZA</v>
      </c>
      <c r="K56" s="18" t="s">
        <v>229</v>
      </c>
      <c r="L56" s="18" t="s">
        <v>40</v>
      </c>
      <c r="M56" s="28" t="s">
        <v>109</v>
      </c>
      <c r="N56" s="18" t="s">
        <v>29</v>
      </c>
      <c r="O56" s="18" t="s">
        <v>110</v>
      </c>
      <c r="P56" s="28" t="s">
        <v>230</v>
      </c>
      <c r="Q56" s="28" t="s">
        <v>112</v>
      </c>
      <c r="R56" s="18" t="s">
        <v>64</v>
      </c>
      <c r="S56" s="18" t="s">
        <v>231</v>
      </c>
      <c r="T56" s="18" t="s">
        <v>49</v>
      </c>
      <c r="U56" s="18" t="s">
        <v>115</v>
      </c>
      <c r="V56" s="18" t="s">
        <v>66</v>
      </c>
      <c r="W56" s="18" t="s">
        <v>67</v>
      </c>
      <c r="X56" s="18" t="s">
        <v>39</v>
      </c>
      <c r="Y56" s="18" t="s">
        <v>40</v>
      </c>
      <c r="Z56" s="19" t="s">
        <v>41</v>
      </c>
      <c r="AA56" s="20">
        <v>5456352712</v>
      </c>
      <c r="AB56" s="19">
        <v>90079166</v>
      </c>
      <c r="AC56" s="21">
        <v>0</v>
      </c>
      <c r="AD56" s="21">
        <v>0</v>
      </c>
      <c r="AE56" s="21">
        <v>0</v>
      </c>
      <c r="AF56" s="21">
        <v>0</v>
      </c>
      <c r="AG56" s="21">
        <v>0</v>
      </c>
      <c r="AH56" s="21">
        <v>0</v>
      </c>
      <c r="AI56" s="21">
        <v>0</v>
      </c>
      <c r="AJ56" s="21">
        <v>0</v>
      </c>
      <c r="AK56" s="21">
        <v>0</v>
      </c>
      <c r="AL56" s="21">
        <v>0</v>
      </c>
      <c r="AM56" s="21">
        <v>0</v>
      </c>
      <c r="AN56" s="21">
        <v>90079166</v>
      </c>
      <c r="AO56" s="21">
        <v>0</v>
      </c>
      <c r="AP56" s="21">
        <v>0</v>
      </c>
      <c r="AQ56" s="21">
        <v>0</v>
      </c>
      <c r="AR56" s="21">
        <v>0</v>
      </c>
    </row>
    <row r="57" spans="8:44" ht="43.5" x14ac:dyDescent="0.35">
      <c r="H57" s="16" t="str">
        <f xml:space="preserve"> _xll.EPMOlapMemberO("[CONTRATO].[PARENTH1].[C45502024]","","C45502024","","000;001")</f>
        <v>C45502024</v>
      </c>
      <c r="I57" s="16" t="str">
        <f xml:space="preserve"> _xll.EPMOlapMemberO("[AREA].[PARENTH1].[10000000020005]","","Gcia. Recaudo y Cart","","000;001")</f>
        <v>Gcia. Recaudo y Cart</v>
      </c>
      <c r="J57" s="17" t="str">
        <f xml:space="preserve"> _xll.EPMOlapMemberO("[RUBRO].[PARENTH1].[5130950003]","","POR GESTIONES DE COBRANZA","","000;001")</f>
        <v>POR GESTIONES DE COBRANZA</v>
      </c>
      <c r="K57" s="18" t="s">
        <v>232</v>
      </c>
      <c r="L57" s="18" t="s">
        <v>40</v>
      </c>
      <c r="M57" s="28" t="s">
        <v>109</v>
      </c>
      <c r="N57" s="18" t="s">
        <v>29</v>
      </c>
      <c r="O57" s="18" t="s">
        <v>110</v>
      </c>
      <c r="P57" s="28" t="s">
        <v>230</v>
      </c>
      <c r="Q57" s="28" t="s">
        <v>112</v>
      </c>
      <c r="R57" s="18" t="s">
        <v>64</v>
      </c>
      <c r="S57" s="18" t="s">
        <v>231</v>
      </c>
      <c r="T57" s="18" t="s">
        <v>49</v>
      </c>
      <c r="U57" s="18" t="s">
        <v>115</v>
      </c>
      <c r="V57" s="18" t="s">
        <v>66</v>
      </c>
      <c r="W57" s="18" t="s">
        <v>67</v>
      </c>
      <c r="X57" s="18" t="s">
        <v>39</v>
      </c>
      <c r="Y57" s="18" t="s">
        <v>40</v>
      </c>
      <c r="Z57" s="19" t="s">
        <v>41</v>
      </c>
      <c r="AA57" s="20">
        <v>5456352712</v>
      </c>
      <c r="AB57" s="19">
        <v>1600000000</v>
      </c>
      <c r="AC57" s="21">
        <v>0</v>
      </c>
      <c r="AD57" s="21">
        <v>0</v>
      </c>
      <c r="AE57" s="21">
        <v>0</v>
      </c>
      <c r="AF57" s="21">
        <v>0</v>
      </c>
      <c r="AG57" s="21">
        <v>0</v>
      </c>
      <c r="AH57" s="21">
        <v>0</v>
      </c>
      <c r="AI57" s="21">
        <v>0</v>
      </c>
      <c r="AJ57" s="21">
        <v>0</v>
      </c>
      <c r="AK57" s="21">
        <v>0</v>
      </c>
      <c r="AL57" s="21">
        <v>0</v>
      </c>
      <c r="AM57" s="21">
        <v>0</v>
      </c>
      <c r="AN57" s="21">
        <v>1600000000</v>
      </c>
      <c r="AO57" s="21">
        <v>0</v>
      </c>
      <c r="AP57" s="21">
        <v>0</v>
      </c>
      <c r="AQ57" s="21">
        <v>0</v>
      </c>
      <c r="AR57" s="21">
        <v>0</v>
      </c>
    </row>
    <row r="58" spans="8:44" ht="65" x14ac:dyDescent="0.35">
      <c r="H58" s="16" t="str">
        <f xml:space="preserve"> _xll.EPMOlapMemberO("[CONTRATO].[PARENTH1].[C45512024]","","C45512024","","000;001")</f>
        <v>C45512024</v>
      </c>
      <c r="I58" s="16" t="str">
        <f xml:space="preserve"> _xll.EPMOlapMemberO("[AREA].[PARENTH1].[10000000020003]","","Gcia. Afiliaciones y","","000;001")</f>
        <v>Gcia. Afiliaciones y</v>
      </c>
      <c r="J58" s="17" t="str">
        <f xml:space="preserve"> _xll.EPMOlapMemberO("[RUBRO].[PARENTH1].[5190300006]","","PROYECTO 5 PROCESAMIENTO DE INFORMACION - SYC","","000;001")</f>
        <v>PROYECTO 5 PROCESAMIENTO DE INFORMACION - SYC</v>
      </c>
      <c r="K58" s="18" t="s">
        <v>233</v>
      </c>
      <c r="L58" s="18" t="s">
        <v>40</v>
      </c>
      <c r="M58" s="28" t="s">
        <v>60</v>
      </c>
      <c r="N58" s="18" t="s">
        <v>29</v>
      </c>
      <c r="O58" s="18" t="s">
        <v>234</v>
      </c>
      <c r="P58" s="28" t="s">
        <v>235</v>
      </c>
      <c r="Q58" s="28" t="s">
        <v>236</v>
      </c>
      <c r="R58" s="18" t="s">
        <v>120</v>
      </c>
      <c r="S58" s="18" t="s">
        <v>237</v>
      </c>
      <c r="T58" s="18" t="s">
        <v>238</v>
      </c>
      <c r="U58" s="18" t="s">
        <v>236</v>
      </c>
      <c r="V58" s="18" t="s">
        <v>66</v>
      </c>
      <c r="W58" s="18" t="s">
        <v>67</v>
      </c>
      <c r="X58" s="18" t="s">
        <v>39</v>
      </c>
      <c r="Y58" s="18" t="s">
        <v>40</v>
      </c>
      <c r="Z58" s="19" t="s">
        <v>68</v>
      </c>
      <c r="AA58" s="20">
        <v>47394741139</v>
      </c>
      <c r="AB58" s="19">
        <v>7662200000</v>
      </c>
      <c r="AC58" s="21">
        <v>3831100000</v>
      </c>
      <c r="AD58" s="21">
        <v>3831100000</v>
      </c>
      <c r="AE58" s="21">
        <v>0</v>
      </c>
      <c r="AF58" s="21">
        <v>0</v>
      </c>
      <c r="AG58" s="21">
        <v>0</v>
      </c>
      <c r="AH58" s="21">
        <v>0</v>
      </c>
      <c r="AI58" s="21">
        <v>0</v>
      </c>
      <c r="AJ58" s="21">
        <v>0</v>
      </c>
      <c r="AK58" s="21">
        <v>0</v>
      </c>
      <c r="AL58" s="21">
        <v>0</v>
      </c>
      <c r="AM58" s="21">
        <v>0</v>
      </c>
      <c r="AN58" s="21">
        <v>0</v>
      </c>
      <c r="AO58" s="21">
        <v>0</v>
      </c>
      <c r="AP58" s="21">
        <v>0</v>
      </c>
      <c r="AQ58" s="21">
        <v>0</v>
      </c>
      <c r="AR58" s="21">
        <v>0</v>
      </c>
    </row>
    <row r="59" spans="8:44" ht="52" x14ac:dyDescent="0.35">
      <c r="H59" s="16" t="str">
        <f xml:space="preserve"> _xll.EPMOlapMemberO("[CONTRATO].[PARENTH1].[C05062024]","","C05062024","","000;001")</f>
        <v>C05062024</v>
      </c>
      <c r="I59" s="16" t="str">
        <f xml:space="preserve"> _xll.EPMOlapMemberO("[AREA].[PARENTH1].[10000000091003]","","Ofic. Tecnologías de","","000;001")</f>
        <v>Ofic. Tecnologías de</v>
      </c>
      <c r="J59" s="17" t="str">
        <f xml:space="preserve"> _xll.EPMOlapMemberO("[RUBRO].[PARENTH1].[5164200001]","","N-PROCESAMIENTO ELECT DE DATOS - ARL","","000;001")</f>
        <v>N-PROCESAMIENTO ELECT DE DATOS - ARL</v>
      </c>
      <c r="K59" s="18" t="s">
        <v>239</v>
      </c>
      <c r="L59" s="18" t="s">
        <v>40</v>
      </c>
      <c r="M59" s="28" t="s">
        <v>28</v>
      </c>
      <c r="N59" s="18" t="s">
        <v>29</v>
      </c>
      <c r="O59" s="18" t="s">
        <v>240</v>
      </c>
      <c r="P59" s="28" t="s">
        <v>241</v>
      </c>
      <c r="Q59" s="28" t="s">
        <v>242</v>
      </c>
      <c r="R59" s="18" t="s">
        <v>243</v>
      </c>
      <c r="S59" s="18" t="s">
        <v>244</v>
      </c>
      <c r="T59" s="18" t="s">
        <v>245</v>
      </c>
      <c r="U59" s="18" t="s">
        <v>246</v>
      </c>
      <c r="V59" s="18" t="s">
        <v>226</v>
      </c>
      <c r="W59" s="18" t="s">
        <v>52</v>
      </c>
      <c r="X59" s="18" t="s">
        <v>39</v>
      </c>
      <c r="Y59" s="18" t="s">
        <v>40</v>
      </c>
      <c r="Z59" s="19" t="s">
        <v>41</v>
      </c>
      <c r="AA59" s="20">
        <v>4891374594</v>
      </c>
      <c r="AB59" s="19">
        <v>372430000</v>
      </c>
      <c r="AC59" s="21">
        <v>0</v>
      </c>
      <c r="AD59" s="21">
        <v>46553750</v>
      </c>
      <c r="AE59" s="21">
        <v>46553750</v>
      </c>
      <c r="AF59" s="21">
        <v>46553750</v>
      </c>
      <c r="AG59" s="21">
        <v>46553750</v>
      </c>
      <c r="AH59" s="21">
        <v>46553750</v>
      </c>
      <c r="AI59" s="21">
        <v>46553750</v>
      </c>
      <c r="AJ59" s="21">
        <v>46553750</v>
      </c>
      <c r="AK59" s="21">
        <v>46553750</v>
      </c>
      <c r="AL59" s="21">
        <v>0</v>
      </c>
      <c r="AM59" s="21">
        <v>0</v>
      </c>
      <c r="AN59" s="21">
        <v>0</v>
      </c>
      <c r="AO59" s="21">
        <v>0</v>
      </c>
      <c r="AP59" s="21">
        <v>0</v>
      </c>
      <c r="AQ59" s="21">
        <v>0</v>
      </c>
      <c r="AR59" s="21">
        <v>0</v>
      </c>
    </row>
    <row r="60" spans="8:44" ht="39" x14ac:dyDescent="0.35">
      <c r="H60" s="16" t="str">
        <f xml:space="preserve"> _xll.EPMOlapMemberO("[CONTRATO].[PARENTH1].[C05072024]","","C05072024","","000;001")</f>
        <v>C05072024</v>
      </c>
      <c r="I60" s="16" t="str">
        <f xml:space="preserve"> _xll.EPMOlapMemberO("[AREA].[PARENTH1].[10000000091003]","","Ofic. Tecnologías de","","000;001")</f>
        <v>Ofic. Tecnologías de</v>
      </c>
      <c r="J60" s="17" t="str">
        <f xml:space="preserve"> _xll.EPMOlapMemberO("[RUBRO].[PARENTH1].[5145050001]","","EQUIPO DE COMPUTO GER. ADMINISTRATIVA","","000;001")</f>
        <v>EQUIPO DE COMPUTO GER. ADMINISTRATIVA</v>
      </c>
      <c r="K60" s="18" t="s">
        <v>247</v>
      </c>
      <c r="L60" s="18" t="s">
        <v>40</v>
      </c>
      <c r="M60" s="28" t="s">
        <v>28</v>
      </c>
      <c r="N60" s="18" t="s">
        <v>29</v>
      </c>
      <c r="O60" s="18" t="s">
        <v>30</v>
      </c>
      <c r="P60" s="28" t="s">
        <v>241</v>
      </c>
      <c r="Q60" s="28" t="s">
        <v>248</v>
      </c>
      <c r="R60" s="18" t="s">
        <v>249</v>
      </c>
      <c r="S60" s="18" t="s">
        <v>244</v>
      </c>
      <c r="T60" s="18" t="s">
        <v>245</v>
      </c>
      <c r="U60" s="18" t="s">
        <v>250</v>
      </c>
      <c r="V60" s="18" t="s">
        <v>131</v>
      </c>
      <c r="W60" s="18" t="s">
        <v>52</v>
      </c>
      <c r="X60" s="18" t="s">
        <v>39</v>
      </c>
      <c r="Y60" s="18" t="s">
        <v>40</v>
      </c>
      <c r="Z60" s="19" t="s">
        <v>41</v>
      </c>
      <c r="AA60" s="20">
        <v>8042980169</v>
      </c>
      <c r="AB60" s="19">
        <v>5355000</v>
      </c>
      <c r="AC60" s="21">
        <v>0</v>
      </c>
      <c r="AD60" s="21">
        <v>0</v>
      </c>
      <c r="AE60" s="21">
        <v>5355000</v>
      </c>
      <c r="AF60" s="21">
        <v>0</v>
      </c>
      <c r="AG60" s="21">
        <v>0</v>
      </c>
      <c r="AH60" s="21">
        <v>0</v>
      </c>
      <c r="AI60" s="21">
        <v>0</v>
      </c>
      <c r="AJ60" s="21">
        <v>0</v>
      </c>
      <c r="AK60" s="21">
        <v>0</v>
      </c>
      <c r="AL60" s="21">
        <v>0</v>
      </c>
      <c r="AM60" s="21">
        <v>0</v>
      </c>
      <c r="AN60" s="21">
        <v>0</v>
      </c>
      <c r="AO60" s="21">
        <v>0</v>
      </c>
      <c r="AP60" s="21">
        <v>0</v>
      </c>
      <c r="AQ60" s="21">
        <v>0</v>
      </c>
      <c r="AR60" s="21">
        <v>0</v>
      </c>
    </row>
    <row r="61" spans="8:44" ht="43.5" x14ac:dyDescent="0.35">
      <c r="H61" s="16" t="str">
        <f xml:space="preserve"> _xll.EPMOlapMemberO("[CONTRATO].[PARENTH1].[C10012024]","","C10012024","","000;001")</f>
        <v>C10012024</v>
      </c>
      <c r="I61" s="16" t="str">
        <f xml:space="preserve"> _xll.EPMOlapMemberO("[AREA].[PARENTH1].[10000000015001]","","Ofic. Control Intern","","000;001")</f>
        <v>Ofic. Control Intern</v>
      </c>
      <c r="J61" s="17" t="str">
        <f xml:space="preserve"> _xll.EPMOlapMemberO("[RUBRO].[PARENTH1].[5130950012]","","HONORARIOS AUDITORIA INTERNA","","000;001")</f>
        <v>HONORARIOS AUDITORIA INTERNA</v>
      </c>
      <c r="K61" s="18" t="s">
        <v>251</v>
      </c>
      <c r="L61" s="18" t="s">
        <v>40</v>
      </c>
      <c r="M61" s="28" t="s">
        <v>252</v>
      </c>
      <c r="N61" s="18" t="s">
        <v>29</v>
      </c>
      <c r="O61" s="18" t="s">
        <v>253</v>
      </c>
      <c r="P61" s="28" t="s">
        <v>40</v>
      </c>
      <c r="Q61" s="28" t="s">
        <v>254</v>
      </c>
      <c r="R61" s="18" t="s">
        <v>40</v>
      </c>
      <c r="S61" s="18" t="s">
        <v>48</v>
      </c>
      <c r="T61" s="18" t="s">
        <v>35</v>
      </c>
      <c r="U61" s="18" t="s">
        <v>255</v>
      </c>
      <c r="V61" s="18" t="s">
        <v>256</v>
      </c>
      <c r="W61" s="18" t="s">
        <v>52</v>
      </c>
      <c r="X61" s="18" t="s">
        <v>40</v>
      </c>
      <c r="Y61" s="18" t="s">
        <v>40</v>
      </c>
      <c r="Z61" s="19" t="s">
        <v>41</v>
      </c>
      <c r="AA61" s="20">
        <v>2202181956</v>
      </c>
      <c r="AB61" s="19">
        <v>2202181956</v>
      </c>
      <c r="AC61" s="21">
        <v>183515163</v>
      </c>
      <c r="AD61" s="21">
        <v>183515163</v>
      </c>
      <c r="AE61" s="21">
        <v>183515163</v>
      </c>
      <c r="AF61" s="21">
        <v>183515163</v>
      </c>
      <c r="AG61" s="21">
        <v>183515163</v>
      </c>
      <c r="AH61" s="21">
        <v>183515163</v>
      </c>
      <c r="AI61" s="21">
        <v>183515163</v>
      </c>
      <c r="AJ61" s="21">
        <v>183515163</v>
      </c>
      <c r="AK61" s="21">
        <v>183515163</v>
      </c>
      <c r="AL61" s="21">
        <v>183515163</v>
      </c>
      <c r="AM61" s="21">
        <v>183515163</v>
      </c>
      <c r="AN61" s="21">
        <v>183515163</v>
      </c>
      <c r="AO61" s="21">
        <v>0</v>
      </c>
      <c r="AP61" s="21">
        <v>0</v>
      </c>
      <c r="AQ61" s="21">
        <v>0</v>
      </c>
      <c r="AR61" s="21">
        <v>0</v>
      </c>
    </row>
    <row r="62" spans="8:44" ht="52" x14ac:dyDescent="0.35">
      <c r="H62" s="16" t="str">
        <f xml:space="preserve"> _xll.EPMOlapMemberO("[CONTRATO].[PARENTH1].[C05082024]","","C05082024","","000;001")</f>
        <v>C05082024</v>
      </c>
      <c r="I62" s="16" t="str">
        <f xml:space="preserve"> _xll.EPMOlapMemberO("[AREA].[PARENTH1].[10000000091003]","","Ofic. Tecnologías de","","000;001")</f>
        <v>Ofic. Tecnologías de</v>
      </c>
      <c r="J62" s="17" t="str">
        <f xml:space="preserve"> _xll.EPMOlapMemberO("[RUBRO].[PARENTH1].[5164200001]","","N-PROCESAMIENTO ELECT DE DATOS - ARL","","000;001")</f>
        <v>N-PROCESAMIENTO ELECT DE DATOS - ARL</v>
      </c>
      <c r="K62" s="18" t="s">
        <v>257</v>
      </c>
      <c r="L62" s="18" t="s">
        <v>40</v>
      </c>
      <c r="M62" s="28" t="s">
        <v>28</v>
      </c>
      <c r="N62" s="18" t="s">
        <v>29</v>
      </c>
      <c r="O62" s="18" t="s">
        <v>240</v>
      </c>
      <c r="P62" s="28" t="s">
        <v>258</v>
      </c>
      <c r="Q62" s="28" t="s">
        <v>259</v>
      </c>
      <c r="R62" s="18" t="s">
        <v>243</v>
      </c>
      <c r="S62" s="18" t="s">
        <v>48</v>
      </c>
      <c r="T62" s="18" t="s">
        <v>245</v>
      </c>
      <c r="U62" s="18" t="s">
        <v>260</v>
      </c>
      <c r="V62" s="18" t="s">
        <v>226</v>
      </c>
      <c r="W62" s="18" t="s">
        <v>52</v>
      </c>
      <c r="X62" s="18" t="s">
        <v>39</v>
      </c>
      <c r="Y62" s="18" t="s">
        <v>40</v>
      </c>
      <c r="Z62" s="19" t="s">
        <v>41</v>
      </c>
      <c r="AA62" s="20">
        <v>4891374594</v>
      </c>
      <c r="AB62" s="19">
        <v>1234761951</v>
      </c>
      <c r="AC62" s="21">
        <v>0</v>
      </c>
      <c r="AD62" s="21">
        <v>154345244</v>
      </c>
      <c r="AE62" s="21">
        <v>154345244</v>
      </c>
      <c r="AF62" s="21">
        <v>154345244</v>
      </c>
      <c r="AG62" s="21">
        <v>154345244</v>
      </c>
      <c r="AH62" s="21">
        <v>154345244</v>
      </c>
      <c r="AI62" s="21">
        <v>154345244</v>
      </c>
      <c r="AJ62" s="21">
        <v>154345244</v>
      </c>
      <c r="AK62" s="21">
        <v>154345243</v>
      </c>
      <c r="AL62" s="21">
        <v>0</v>
      </c>
      <c r="AM62" s="21">
        <v>0</v>
      </c>
      <c r="AN62" s="21">
        <v>0</v>
      </c>
      <c r="AO62" s="21">
        <v>0</v>
      </c>
      <c r="AP62" s="21">
        <v>0</v>
      </c>
      <c r="AQ62" s="21">
        <v>0</v>
      </c>
      <c r="AR62" s="21">
        <v>0</v>
      </c>
    </row>
    <row r="63" spans="8:44" ht="26" x14ac:dyDescent="0.35">
      <c r="H63" s="16" t="str">
        <f xml:space="preserve"> _xll.EPMOlapMemberO("[CONTRATO].[PARENTH1].[C05092024]","","C05092024","","000;001")</f>
        <v>C05092024</v>
      </c>
      <c r="I63" s="16" t="str">
        <f xml:space="preserve"> _xll.EPMOlapMemberO("[AREA].[PARENTH1].[10000000091003]","","Ofic. Tecnologías de","","000;001")</f>
        <v>Ofic. Tecnologías de</v>
      </c>
      <c r="J63" s="17" t="str">
        <f xml:space="preserve"> _xll.EPMOlapMemberO("[RUBRO].[PARENTH1].[5160050000]","","EQUIPO DE COMPUTACION","","000;001")</f>
        <v>EQUIPO DE COMPUTACION</v>
      </c>
      <c r="K63" s="18" t="s">
        <v>261</v>
      </c>
      <c r="L63" s="18" t="s">
        <v>40</v>
      </c>
      <c r="M63" s="28" t="s">
        <v>28</v>
      </c>
      <c r="N63" s="18" t="s">
        <v>29</v>
      </c>
      <c r="O63" s="18" t="s">
        <v>83</v>
      </c>
      <c r="P63" s="28" t="s">
        <v>258</v>
      </c>
      <c r="Q63" s="28" t="s">
        <v>262</v>
      </c>
      <c r="R63" s="18" t="s">
        <v>263</v>
      </c>
      <c r="S63" s="18" t="s">
        <v>264</v>
      </c>
      <c r="T63" s="18" t="s">
        <v>265</v>
      </c>
      <c r="U63" s="18" t="s">
        <v>266</v>
      </c>
      <c r="V63" s="18" t="s">
        <v>226</v>
      </c>
      <c r="W63" s="18" t="s">
        <v>52</v>
      </c>
      <c r="X63" s="18" t="s">
        <v>39</v>
      </c>
      <c r="Y63" s="18" t="s">
        <v>40</v>
      </c>
      <c r="Z63" s="19" t="s">
        <v>41</v>
      </c>
      <c r="AA63" s="20">
        <v>23835068483</v>
      </c>
      <c r="AB63" s="19">
        <v>126138765</v>
      </c>
      <c r="AC63" s="21">
        <v>0</v>
      </c>
      <c r="AD63" s="21">
        <v>126138765</v>
      </c>
      <c r="AE63" s="21">
        <v>0</v>
      </c>
      <c r="AF63" s="21">
        <v>0</v>
      </c>
      <c r="AG63" s="21">
        <v>0</v>
      </c>
      <c r="AH63" s="21">
        <v>0</v>
      </c>
      <c r="AI63" s="21">
        <v>0</v>
      </c>
      <c r="AJ63" s="21">
        <v>0</v>
      </c>
      <c r="AK63" s="21">
        <v>0</v>
      </c>
      <c r="AL63" s="21">
        <v>0</v>
      </c>
      <c r="AM63" s="21">
        <v>0</v>
      </c>
      <c r="AN63" s="21">
        <v>0</v>
      </c>
      <c r="AO63" s="21">
        <v>0</v>
      </c>
      <c r="AP63" s="21">
        <v>0</v>
      </c>
      <c r="AQ63" s="21">
        <v>0</v>
      </c>
      <c r="AR63" s="21">
        <v>0</v>
      </c>
    </row>
    <row r="64" spans="8:44" ht="39" x14ac:dyDescent="0.35">
      <c r="H64" s="16" t="str">
        <f xml:space="preserve"> _xll.EPMOlapMemberO("[CONTRATO].[PARENTH1].[C55072024]","","C55072024","","000;001")</f>
        <v>C55072024</v>
      </c>
      <c r="I64" s="16" t="str">
        <f xml:space="preserve"> _xll.EPMOlapMemberO("[AREA].[PARENTH1].[10000000033003]","","Gcia. Logística","","000;001")</f>
        <v>Gcia. Logística</v>
      </c>
      <c r="J64" s="17" t="str">
        <f xml:space="preserve"> _xll.EPMOlapMemberO("[RUBRO].[PARENTH1].[5145050001]","","EQUIPO DE COMPUTO GER. ADMINISTRATIVA","","000;001")</f>
        <v>EQUIPO DE COMPUTO GER. ADMINISTRATIVA</v>
      </c>
      <c r="K64" s="18" t="s">
        <v>267</v>
      </c>
      <c r="L64" s="18" t="s">
        <v>40</v>
      </c>
      <c r="M64" s="28" t="s">
        <v>44</v>
      </c>
      <c r="N64" s="18" t="s">
        <v>29</v>
      </c>
      <c r="O64" s="18" t="s">
        <v>30</v>
      </c>
      <c r="P64" s="28" t="s">
        <v>268</v>
      </c>
      <c r="Q64" s="28" t="s">
        <v>269</v>
      </c>
      <c r="R64" s="18" t="s">
        <v>47</v>
      </c>
      <c r="S64" s="18" t="s">
        <v>48</v>
      </c>
      <c r="T64" s="18" t="s">
        <v>35</v>
      </c>
      <c r="U64" s="18" t="s">
        <v>270</v>
      </c>
      <c r="V64" s="18" t="s">
        <v>51</v>
      </c>
      <c r="W64" s="18" t="s">
        <v>52</v>
      </c>
      <c r="X64" s="18" t="s">
        <v>58</v>
      </c>
      <c r="Y64" s="18" t="s">
        <v>40</v>
      </c>
      <c r="Z64" s="19" t="s">
        <v>41</v>
      </c>
      <c r="AA64" s="20">
        <v>5622147102</v>
      </c>
      <c r="AB64" s="19">
        <v>84065925</v>
      </c>
      <c r="AC64" s="21">
        <v>6800000</v>
      </c>
      <c r="AD64" s="21">
        <v>6800000</v>
      </c>
      <c r="AE64" s="21">
        <v>6800000</v>
      </c>
      <c r="AF64" s="21">
        <v>6800000</v>
      </c>
      <c r="AG64" s="21">
        <v>6800000</v>
      </c>
      <c r="AH64" s="21">
        <v>6800000</v>
      </c>
      <c r="AI64" s="21">
        <v>6800000</v>
      </c>
      <c r="AJ64" s="21">
        <v>6800000</v>
      </c>
      <c r="AK64" s="21">
        <v>7336085</v>
      </c>
      <c r="AL64" s="21">
        <v>7443280</v>
      </c>
      <c r="AM64" s="21">
        <v>7443280</v>
      </c>
      <c r="AN64" s="21">
        <v>7443280</v>
      </c>
      <c r="AO64" s="21">
        <v>0</v>
      </c>
      <c r="AP64" s="21">
        <v>0</v>
      </c>
      <c r="AQ64" s="21">
        <v>0</v>
      </c>
      <c r="AR64" s="21">
        <v>0</v>
      </c>
    </row>
    <row r="65" spans="8:44" ht="29" x14ac:dyDescent="0.35">
      <c r="H65" s="16" t="str">
        <f xml:space="preserve"> _xll.EPMOlapMemberO("[CONTRATO].[PARENTH1].[C55082024]","","C55082024","","000;001")</f>
        <v>C55082024</v>
      </c>
      <c r="I65" s="16" t="str">
        <f xml:space="preserve"> _xll.EPMOlapMemberO("[AREA].[PARENTH1].[10000000033003]","","Gcia. Logística","","000;001")</f>
        <v>Gcia. Logística</v>
      </c>
      <c r="J65" s="17" t="str">
        <f xml:space="preserve"> _xll.EPMOlapMemberO("[RUBRO].[PARENTH1].[5190950006]","","GASTOS DE ARCHIVO","","000;001")</f>
        <v>GASTOS DE ARCHIVO</v>
      </c>
      <c r="K65" s="18" t="s">
        <v>271</v>
      </c>
      <c r="L65" s="18" t="s">
        <v>40</v>
      </c>
      <c r="M65" s="28" t="s">
        <v>44</v>
      </c>
      <c r="N65" s="18" t="s">
        <v>29</v>
      </c>
      <c r="O65" s="18" t="s">
        <v>272</v>
      </c>
      <c r="P65" s="28" t="s">
        <v>40</v>
      </c>
      <c r="Q65" s="28" t="s">
        <v>273</v>
      </c>
      <c r="R65" s="18" t="s">
        <v>274</v>
      </c>
      <c r="S65" s="18" t="s">
        <v>275</v>
      </c>
      <c r="T65" s="18" t="s">
        <v>276</v>
      </c>
      <c r="U65" s="18" t="s">
        <v>277</v>
      </c>
      <c r="V65" s="18" t="s">
        <v>51</v>
      </c>
      <c r="W65" s="18" t="s">
        <v>52</v>
      </c>
      <c r="X65" s="18" t="s">
        <v>58</v>
      </c>
      <c r="Y65" s="18" t="s">
        <v>40</v>
      </c>
      <c r="Z65" s="19" t="s">
        <v>41</v>
      </c>
      <c r="AA65" s="20">
        <v>2411364000</v>
      </c>
      <c r="AB65" s="19">
        <v>2404930927</v>
      </c>
      <c r="AC65" s="21">
        <v>0</v>
      </c>
      <c r="AD65" s="21">
        <v>200410911</v>
      </c>
      <c r="AE65" s="21">
        <v>200410911</v>
      </c>
      <c r="AF65" s="21">
        <v>200410911</v>
      </c>
      <c r="AG65" s="21">
        <v>200410911</v>
      </c>
      <c r="AH65" s="21">
        <v>200410911</v>
      </c>
      <c r="AI65" s="21">
        <v>200410911</v>
      </c>
      <c r="AJ65" s="21">
        <v>200410911</v>
      </c>
      <c r="AK65" s="21">
        <v>200410911</v>
      </c>
      <c r="AL65" s="21">
        <v>200410911</v>
      </c>
      <c r="AM65" s="21">
        <v>200410911</v>
      </c>
      <c r="AN65" s="21">
        <v>400821817</v>
      </c>
      <c r="AO65" s="21">
        <v>0</v>
      </c>
      <c r="AP65" s="21">
        <v>0</v>
      </c>
      <c r="AQ65" s="21">
        <v>0</v>
      </c>
      <c r="AR65" s="21">
        <v>0</v>
      </c>
    </row>
    <row r="66" spans="8:44" ht="39" x14ac:dyDescent="0.35">
      <c r="H66" s="16" t="str">
        <f xml:space="preserve"> _xll.EPMOlapMemberO("[CONTRATO].[PARENTH1].[C55092024]","","C55092024","","000;001")</f>
        <v>C55092024</v>
      </c>
      <c r="I66" s="16" t="str">
        <f xml:space="preserve"> _xll.EPMOlapMemberO("[AREA].[PARENTH1].[10000000033003]","","Gcia. Logística","","000;001")</f>
        <v>Gcia. Logística</v>
      </c>
      <c r="J66" s="17" t="str">
        <f xml:space="preserve"> _xll.EPMOlapMemberO("[RUBRO].[PARENTH1].[5145050001]","","EQUIPO DE COMPUTO GER. ADMINISTRATIVA","","000;001")</f>
        <v>EQUIPO DE COMPUTO GER. ADMINISTRATIVA</v>
      </c>
      <c r="K66" s="18" t="s">
        <v>278</v>
      </c>
      <c r="L66" s="18" t="s">
        <v>40</v>
      </c>
      <c r="M66" s="28" t="s">
        <v>44</v>
      </c>
      <c r="N66" s="18" t="s">
        <v>29</v>
      </c>
      <c r="O66" s="18" t="s">
        <v>30</v>
      </c>
      <c r="P66" s="28" t="s">
        <v>279</v>
      </c>
      <c r="Q66" s="28" t="s">
        <v>280</v>
      </c>
      <c r="R66" s="18" t="s">
        <v>47</v>
      </c>
      <c r="S66" s="18" t="s">
        <v>48</v>
      </c>
      <c r="T66" s="18" t="s">
        <v>35</v>
      </c>
      <c r="U66" s="18" t="s">
        <v>281</v>
      </c>
      <c r="V66" s="18" t="s">
        <v>51</v>
      </c>
      <c r="W66" s="18" t="s">
        <v>52</v>
      </c>
      <c r="X66" s="18" t="s">
        <v>58</v>
      </c>
      <c r="Y66" s="18" t="s">
        <v>40</v>
      </c>
      <c r="Z66" s="19" t="s">
        <v>41</v>
      </c>
      <c r="AA66" s="20">
        <v>5622147102</v>
      </c>
      <c r="AB66" s="19">
        <v>46318960</v>
      </c>
      <c r="AC66" s="21">
        <v>3800000</v>
      </c>
      <c r="AD66" s="21">
        <v>3800000</v>
      </c>
      <c r="AE66" s="21">
        <v>3800000</v>
      </c>
      <c r="AF66" s="21">
        <v>3800000</v>
      </c>
      <c r="AG66" s="21">
        <v>3800000</v>
      </c>
      <c r="AH66" s="21">
        <v>3800000</v>
      </c>
      <c r="AI66" s="21">
        <v>3800000</v>
      </c>
      <c r="AJ66" s="21">
        <v>3800000</v>
      </c>
      <c r="AK66" s="21">
        <v>3800000</v>
      </c>
      <c r="AL66" s="21">
        <v>3800000</v>
      </c>
      <c r="AM66" s="21">
        <v>4159480</v>
      </c>
      <c r="AN66" s="21">
        <v>4159480</v>
      </c>
      <c r="AO66" s="21">
        <v>0</v>
      </c>
      <c r="AP66" s="21">
        <v>0</v>
      </c>
      <c r="AQ66" s="21">
        <v>0</v>
      </c>
      <c r="AR66" s="21">
        <v>0</v>
      </c>
    </row>
    <row r="67" spans="8:44" ht="39" x14ac:dyDescent="0.35">
      <c r="H67" s="16" t="str">
        <f xml:space="preserve"> _xll.EPMOlapMemberO("[CONTRATO].[PARENTH1].[C55102024]","","C55102024","","000;001")</f>
        <v>C55102024</v>
      </c>
      <c r="I67" s="16" t="str">
        <f xml:space="preserve"> _xll.EPMOlapMemberO("[AREA].[PARENTH1].[10000000033003]","","Gcia. Logística","","000;001")</f>
        <v>Gcia. Logística</v>
      </c>
      <c r="J67" s="17" t="str">
        <f xml:space="preserve"> _xll.EPMOlapMemberO("[RUBRO].[PARENTH1].[5145050001]","","EQUIPO DE COMPUTO GER. ADMINISTRATIVA","","000;001")</f>
        <v>EQUIPO DE COMPUTO GER. ADMINISTRATIVA</v>
      </c>
      <c r="K67" s="18" t="s">
        <v>282</v>
      </c>
      <c r="L67" s="18" t="s">
        <v>40</v>
      </c>
      <c r="M67" s="28" t="s">
        <v>44</v>
      </c>
      <c r="N67" s="18" t="s">
        <v>29</v>
      </c>
      <c r="O67" s="18" t="s">
        <v>30</v>
      </c>
      <c r="P67" s="28" t="s">
        <v>283</v>
      </c>
      <c r="Q67" s="28" t="s">
        <v>284</v>
      </c>
      <c r="R67" s="18" t="s">
        <v>47</v>
      </c>
      <c r="S67" s="18" t="s">
        <v>48</v>
      </c>
      <c r="T67" s="18" t="s">
        <v>35</v>
      </c>
      <c r="U67" s="18" t="s">
        <v>285</v>
      </c>
      <c r="V67" s="18" t="s">
        <v>51</v>
      </c>
      <c r="W67" s="18" t="s">
        <v>52</v>
      </c>
      <c r="X67" s="18" t="s">
        <v>58</v>
      </c>
      <c r="Y67" s="18" t="s">
        <v>40</v>
      </c>
      <c r="Z67" s="19" t="s">
        <v>41</v>
      </c>
      <c r="AA67" s="20">
        <v>5622147102</v>
      </c>
      <c r="AB67" s="19">
        <v>182838000</v>
      </c>
      <c r="AC67" s="21">
        <v>15000000</v>
      </c>
      <c r="AD67" s="21">
        <v>15000000</v>
      </c>
      <c r="AE67" s="21">
        <v>15000000</v>
      </c>
      <c r="AF67" s="21">
        <v>15000000</v>
      </c>
      <c r="AG67" s="21">
        <v>15000000</v>
      </c>
      <c r="AH67" s="21">
        <v>15000000</v>
      </c>
      <c r="AI67" s="21">
        <v>15000000</v>
      </c>
      <c r="AJ67" s="21">
        <v>15000000</v>
      </c>
      <c r="AK67" s="21">
        <v>15000000</v>
      </c>
      <c r="AL67" s="21">
        <v>15000000</v>
      </c>
      <c r="AM67" s="21">
        <v>16419000</v>
      </c>
      <c r="AN67" s="21">
        <v>16419000</v>
      </c>
      <c r="AO67" s="21">
        <v>0</v>
      </c>
      <c r="AP67" s="21">
        <v>0</v>
      </c>
      <c r="AQ67" s="21">
        <v>0</v>
      </c>
      <c r="AR67" s="21">
        <v>0</v>
      </c>
    </row>
    <row r="68" spans="8:44" ht="39" x14ac:dyDescent="0.35">
      <c r="H68" s="16" t="str">
        <f xml:space="preserve"> _xll.EPMOlapMemberO("[CONTRATO].[PARENTH1].[C05852024]","","C05852024","","000;001")</f>
        <v>C05852024</v>
      </c>
      <c r="I68" s="16" t="str">
        <f xml:space="preserve"> _xll.EPMOlapMemberO("[AREA].[PARENTH1].[10000000091003]","","Ofic. Tecnologías de","","000;001")</f>
        <v>Ofic. Tecnologías de</v>
      </c>
      <c r="J68" s="17" t="str">
        <f xml:space="preserve"> _xll.EPMOlapMemberO("[RUBRO].[PARENTH1].[5145050001]","","EQUIPO DE COMPUTO GER. ADMINISTRATIVA","","000;001")</f>
        <v>EQUIPO DE COMPUTO GER. ADMINISTRATIVA</v>
      </c>
      <c r="K68" s="18" t="s">
        <v>286</v>
      </c>
      <c r="L68" s="18" t="s">
        <v>287</v>
      </c>
      <c r="M68" s="28" t="s">
        <v>28</v>
      </c>
      <c r="N68" s="18" t="s">
        <v>29</v>
      </c>
      <c r="O68" s="18" t="s">
        <v>30</v>
      </c>
      <c r="P68" s="28" t="s">
        <v>288</v>
      </c>
      <c r="Q68" s="28" t="s">
        <v>289</v>
      </c>
      <c r="R68" s="18" t="s">
        <v>290</v>
      </c>
      <c r="S68" s="18" t="s">
        <v>291</v>
      </c>
      <c r="T68" s="18" t="s">
        <v>292</v>
      </c>
      <c r="U68" s="18" t="s">
        <v>293</v>
      </c>
      <c r="V68" s="18" t="s">
        <v>131</v>
      </c>
      <c r="W68" s="18" t="s">
        <v>67</v>
      </c>
      <c r="X68" s="18" t="s">
        <v>39</v>
      </c>
      <c r="Y68" s="18" t="s">
        <v>40</v>
      </c>
      <c r="Z68" s="19" t="s">
        <v>68</v>
      </c>
      <c r="AA68" s="20">
        <v>8042980169</v>
      </c>
      <c r="AB68" s="19">
        <v>142419613</v>
      </c>
      <c r="AC68" s="21">
        <v>0</v>
      </c>
      <c r="AD68" s="21">
        <v>11868301</v>
      </c>
      <c r="AE68" s="21">
        <v>11868301</v>
      </c>
      <c r="AF68" s="21">
        <v>11868301</v>
      </c>
      <c r="AG68" s="21">
        <v>11868301</v>
      </c>
      <c r="AH68" s="21">
        <v>11868301</v>
      </c>
      <c r="AI68" s="21">
        <v>11868301</v>
      </c>
      <c r="AJ68" s="21">
        <v>11868301</v>
      </c>
      <c r="AK68" s="21">
        <v>11868301</v>
      </c>
      <c r="AL68" s="21">
        <v>11868301</v>
      </c>
      <c r="AM68" s="21">
        <v>11868301</v>
      </c>
      <c r="AN68" s="21">
        <v>23736603</v>
      </c>
      <c r="AO68" s="21">
        <v>0</v>
      </c>
      <c r="AP68" s="21">
        <v>0</v>
      </c>
      <c r="AQ68" s="21">
        <v>0</v>
      </c>
      <c r="AR68" s="21">
        <v>0</v>
      </c>
    </row>
    <row r="69" spans="8:44" ht="39" x14ac:dyDescent="0.35">
      <c r="H69" s="16" t="str">
        <f xml:space="preserve"> _xll.EPMOlapMemberO("[CONTRATO].[PARENTH1].[C55112024]","","C55112024","","000;001")</f>
        <v>C55112024</v>
      </c>
      <c r="I69" s="16" t="str">
        <f xml:space="preserve"> _xll.EPMOlapMemberO("[AREA].[PARENTH1].[10000000033003]","","Gcia. Logística","","000;001")</f>
        <v>Gcia. Logística</v>
      </c>
      <c r="J69" s="17" t="str">
        <f xml:space="preserve"> _xll.EPMOlapMemberO("[RUBRO].[PARENTH1].[5145050001]","","EQUIPO DE COMPUTO GER. ADMINISTRATIVA","","000;001")</f>
        <v>EQUIPO DE COMPUTO GER. ADMINISTRATIVA</v>
      </c>
      <c r="K69" s="18" t="s">
        <v>294</v>
      </c>
      <c r="L69" s="18" t="s">
        <v>295</v>
      </c>
      <c r="M69" s="28" t="s">
        <v>44</v>
      </c>
      <c r="N69" s="18" t="s">
        <v>29</v>
      </c>
      <c r="O69" s="18" t="s">
        <v>30</v>
      </c>
      <c r="P69" s="28" t="s">
        <v>296</v>
      </c>
      <c r="Q69" s="28" t="s">
        <v>297</v>
      </c>
      <c r="R69" s="18" t="s">
        <v>47</v>
      </c>
      <c r="S69" s="18" t="s">
        <v>48</v>
      </c>
      <c r="T69" s="18" t="s">
        <v>35</v>
      </c>
      <c r="U69" s="18" t="s">
        <v>298</v>
      </c>
      <c r="V69" s="18" t="s">
        <v>51</v>
      </c>
      <c r="W69" s="18" t="s">
        <v>52</v>
      </c>
      <c r="X69" s="18" t="s">
        <v>58</v>
      </c>
      <c r="Y69" s="18" t="s">
        <v>40</v>
      </c>
      <c r="Z69" s="19" t="s">
        <v>41</v>
      </c>
      <c r="AA69" s="20">
        <v>5622147102</v>
      </c>
      <c r="AB69" s="19">
        <v>127443515</v>
      </c>
      <c r="AC69" s="21">
        <v>10275051</v>
      </c>
      <c r="AD69" s="21">
        <v>10275051</v>
      </c>
      <c r="AE69" s="21">
        <v>10275051</v>
      </c>
      <c r="AF69" s="21">
        <v>10275051</v>
      </c>
      <c r="AG69" s="21">
        <v>10275051</v>
      </c>
      <c r="AH69" s="21">
        <v>10275051</v>
      </c>
      <c r="AI69" s="21">
        <v>10275051</v>
      </c>
      <c r="AJ69" s="21">
        <v>10735374</v>
      </c>
      <c r="AK69" s="21">
        <v>11195696</v>
      </c>
      <c r="AL69" s="21">
        <v>11195696</v>
      </c>
      <c r="AM69" s="21">
        <v>11195696</v>
      </c>
      <c r="AN69" s="21">
        <v>11195696</v>
      </c>
      <c r="AO69" s="21">
        <v>0</v>
      </c>
      <c r="AP69" s="21">
        <v>0</v>
      </c>
      <c r="AQ69" s="21">
        <v>0</v>
      </c>
      <c r="AR69" s="21">
        <v>0</v>
      </c>
    </row>
    <row r="70" spans="8:44" ht="39" x14ac:dyDescent="0.35">
      <c r="H70" s="16" t="str">
        <f xml:space="preserve"> _xll.EPMOlapMemberO("[CONTRATO].[PARENTH1].[C55122024]","","C55122024","","000;001")</f>
        <v>C55122024</v>
      </c>
      <c r="I70" s="16" t="str">
        <f xml:space="preserve"> _xll.EPMOlapMemberO("[AREA].[PARENTH1].[10000000033003]","","Gcia. Logística","","000;001")</f>
        <v>Gcia. Logística</v>
      </c>
      <c r="J70" s="17" t="str">
        <f xml:space="preserve"> _xll.EPMOlapMemberO("[RUBRO].[PARENTH1].[5145050001]","","EQUIPO DE COMPUTO GER. ADMINISTRATIVA","","000;001")</f>
        <v>EQUIPO DE COMPUTO GER. ADMINISTRATIVA</v>
      </c>
      <c r="K70" s="18" t="s">
        <v>299</v>
      </c>
      <c r="L70" s="18" t="s">
        <v>300</v>
      </c>
      <c r="M70" s="28" t="s">
        <v>44</v>
      </c>
      <c r="N70" s="18" t="s">
        <v>29</v>
      </c>
      <c r="O70" s="18" t="s">
        <v>30</v>
      </c>
      <c r="P70" s="28" t="s">
        <v>301</v>
      </c>
      <c r="Q70" s="28" t="s">
        <v>302</v>
      </c>
      <c r="R70" s="18" t="s">
        <v>47</v>
      </c>
      <c r="S70" s="18" t="s">
        <v>48</v>
      </c>
      <c r="T70" s="18" t="s">
        <v>35</v>
      </c>
      <c r="U70" s="18" t="s">
        <v>298</v>
      </c>
      <c r="V70" s="18" t="s">
        <v>51</v>
      </c>
      <c r="W70" s="18" t="s">
        <v>52</v>
      </c>
      <c r="X70" s="18" t="s">
        <v>58</v>
      </c>
      <c r="Y70" s="18" t="s">
        <v>40</v>
      </c>
      <c r="Z70" s="19" t="s">
        <v>41</v>
      </c>
      <c r="AA70" s="20">
        <v>5622147102</v>
      </c>
      <c r="AB70" s="19">
        <v>107654604</v>
      </c>
      <c r="AC70" s="21">
        <v>8711047</v>
      </c>
      <c r="AD70" s="21">
        <v>8711047</v>
      </c>
      <c r="AE70" s="21">
        <v>8711047</v>
      </c>
      <c r="AF70" s="21">
        <v>8711047</v>
      </c>
      <c r="AG70" s="21">
        <v>8711047</v>
      </c>
      <c r="AH70" s="21">
        <v>8711047</v>
      </c>
      <c r="AI70" s="21">
        <v>8711047</v>
      </c>
      <c r="AJ70" s="21">
        <v>8711047</v>
      </c>
      <c r="AK70" s="21">
        <v>9491557</v>
      </c>
      <c r="AL70" s="21">
        <v>9491557</v>
      </c>
      <c r="AM70" s="21">
        <v>9491557</v>
      </c>
      <c r="AN70" s="21">
        <v>9491557</v>
      </c>
      <c r="AO70" s="21">
        <v>0</v>
      </c>
      <c r="AP70" s="21">
        <v>0</v>
      </c>
      <c r="AQ70" s="21">
        <v>0</v>
      </c>
      <c r="AR70" s="21">
        <v>0</v>
      </c>
    </row>
    <row r="71" spans="8:44" ht="39" x14ac:dyDescent="0.35">
      <c r="H71" s="16" t="str">
        <f xml:space="preserve"> _xll.EPMOlapMemberO("[CONTRATO].[PARENTH1].[C55132024]","","C55132024","","000;001")</f>
        <v>C55132024</v>
      </c>
      <c r="I71" s="16" t="str">
        <f xml:space="preserve"> _xll.EPMOlapMemberO("[AREA].[PARENTH1].[10000000033003]","","Gcia. Logística","","000;001")</f>
        <v>Gcia. Logística</v>
      </c>
      <c r="J71" s="17" t="str">
        <f xml:space="preserve"> _xll.EPMOlapMemberO("[RUBRO].[PARENTH1].[5145050001]","","EQUIPO DE COMPUTO GER. ADMINISTRATIVA","","000;001")</f>
        <v>EQUIPO DE COMPUTO GER. ADMINISTRATIVA</v>
      </c>
      <c r="K71" s="18" t="s">
        <v>303</v>
      </c>
      <c r="L71" s="18" t="s">
        <v>304</v>
      </c>
      <c r="M71" s="28" t="s">
        <v>44</v>
      </c>
      <c r="N71" s="18" t="s">
        <v>29</v>
      </c>
      <c r="O71" s="18" t="s">
        <v>30</v>
      </c>
      <c r="P71" s="28" t="s">
        <v>305</v>
      </c>
      <c r="Q71" s="28" t="s">
        <v>306</v>
      </c>
      <c r="R71" s="18" t="s">
        <v>47</v>
      </c>
      <c r="S71" s="18" t="s">
        <v>48</v>
      </c>
      <c r="T71" s="18" t="s">
        <v>35</v>
      </c>
      <c r="U71" s="18" t="s">
        <v>298</v>
      </c>
      <c r="V71" s="18" t="s">
        <v>51</v>
      </c>
      <c r="W71" s="18" t="s">
        <v>52</v>
      </c>
      <c r="X71" s="18" t="s">
        <v>58</v>
      </c>
      <c r="Y71" s="18" t="s">
        <v>40</v>
      </c>
      <c r="Z71" s="19" t="s">
        <v>41</v>
      </c>
      <c r="AA71" s="20">
        <v>5622147102</v>
      </c>
      <c r="AB71" s="19">
        <v>132499262</v>
      </c>
      <c r="AC71" s="21">
        <v>10567646</v>
      </c>
      <c r="AD71" s="21">
        <v>10567646</v>
      </c>
      <c r="AE71" s="21">
        <v>10567646</v>
      </c>
      <c r="AF71" s="21">
        <v>10567646</v>
      </c>
      <c r="AG71" s="21">
        <v>10567646</v>
      </c>
      <c r="AH71" s="21">
        <v>10567646</v>
      </c>
      <c r="AI71" s="21">
        <v>10567646</v>
      </c>
      <c r="AJ71" s="21">
        <v>11199592</v>
      </c>
      <c r="AK71" s="21">
        <v>11831537</v>
      </c>
      <c r="AL71" s="21">
        <v>11831537</v>
      </c>
      <c r="AM71" s="21">
        <v>11831537</v>
      </c>
      <c r="AN71" s="21">
        <v>11831537</v>
      </c>
      <c r="AO71" s="21">
        <v>0</v>
      </c>
      <c r="AP71" s="21">
        <v>0</v>
      </c>
      <c r="AQ71" s="21">
        <v>0</v>
      </c>
      <c r="AR71" s="21">
        <v>0</v>
      </c>
    </row>
    <row r="72" spans="8:44" ht="39" x14ac:dyDescent="0.35">
      <c r="H72" s="16" t="str">
        <f xml:space="preserve"> _xll.EPMOlapMemberO("[CONTRATO].[PARENTH1].[C55142024]","","C55142024","","000;001")</f>
        <v>C55142024</v>
      </c>
      <c r="I72" s="16" t="str">
        <f xml:space="preserve"> _xll.EPMOlapMemberO("[AREA].[PARENTH1].[10000000033003]","","Gcia. Logística","","000;001")</f>
        <v>Gcia. Logística</v>
      </c>
      <c r="J72" s="17" t="str">
        <f xml:space="preserve"> _xll.EPMOlapMemberO("[RUBRO].[PARENTH1].[5145050001]","","EQUIPO DE COMPUTO GER. ADMINISTRATIVA","","000;001")</f>
        <v>EQUIPO DE COMPUTO GER. ADMINISTRATIVA</v>
      </c>
      <c r="K72" s="18" t="s">
        <v>307</v>
      </c>
      <c r="L72" s="18" t="s">
        <v>308</v>
      </c>
      <c r="M72" s="28" t="s">
        <v>44</v>
      </c>
      <c r="N72" s="18" t="s">
        <v>29</v>
      </c>
      <c r="O72" s="18" t="s">
        <v>30</v>
      </c>
      <c r="P72" s="28" t="s">
        <v>309</v>
      </c>
      <c r="Q72" s="28" t="s">
        <v>310</v>
      </c>
      <c r="R72" s="18" t="s">
        <v>47</v>
      </c>
      <c r="S72" s="18" t="s">
        <v>48</v>
      </c>
      <c r="T72" s="18" t="s">
        <v>35</v>
      </c>
      <c r="U72" s="18" t="s">
        <v>298</v>
      </c>
      <c r="V72" s="18" t="s">
        <v>51</v>
      </c>
      <c r="W72" s="18" t="s">
        <v>52</v>
      </c>
      <c r="X72" s="18" t="s">
        <v>58</v>
      </c>
      <c r="Y72" s="18" t="s">
        <v>40</v>
      </c>
      <c r="Z72" s="19" t="s">
        <v>41</v>
      </c>
      <c r="AA72" s="20">
        <v>5622147102</v>
      </c>
      <c r="AB72" s="19">
        <v>25692600</v>
      </c>
      <c r="AC72" s="21">
        <v>2094141</v>
      </c>
      <c r="AD72" s="21">
        <v>2094141</v>
      </c>
      <c r="AE72" s="21">
        <v>2094141</v>
      </c>
      <c r="AF72" s="21">
        <v>2094141</v>
      </c>
      <c r="AG72" s="21">
        <v>2094141</v>
      </c>
      <c r="AH72" s="21">
        <v>2094141</v>
      </c>
      <c r="AI72" s="21">
        <v>2094141</v>
      </c>
      <c r="AJ72" s="21">
        <v>2094141</v>
      </c>
      <c r="AK72" s="21">
        <v>2094141</v>
      </c>
      <c r="AL72" s="21">
        <v>2281777</v>
      </c>
      <c r="AM72" s="21">
        <v>2281777</v>
      </c>
      <c r="AN72" s="21">
        <v>2281777</v>
      </c>
      <c r="AO72" s="21">
        <v>0</v>
      </c>
      <c r="AP72" s="21">
        <v>0</v>
      </c>
      <c r="AQ72" s="21">
        <v>0</v>
      </c>
      <c r="AR72" s="21">
        <v>0</v>
      </c>
    </row>
    <row r="73" spans="8:44" ht="39" x14ac:dyDescent="0.35">
      <c r="H73" s="16" t="str">
        <f xml:space="preserve"> _xll.EPMOlapMemberO("[CONTRATO].[PARENTH1].[C55152024]","","C55152024","","000;001")</f>
        <v>C55152024</v>
      </c>
      <c r="I73" s="16" t="str">
        <f xml:space="preserve"> _xll.EPMOlapMemberO("[AREA].[PARENTH1].[10000000033003]","","Gcia. Logística","","000;001")</f>
        <v>Gcia. Logística</v>
      </c>
      <c r="J73" s="17" t="str">
        <f xml:space="preserve"> _xll.EPMOlapMemberO("[RUBRO].[PARENTH1].[5145050001]","","EQUIPO DE COMPUTO GER. ADMINISTRATIVA","","000;001")</f>
        <v>EQUIPO DE COMPUTO GER. ADMINISTRATIVA</v>
      </c>
      <c r="K73" s="18" t="s">
        <v>311</v>
      </c>
      <c r="L73" s="18" t="s">
        <v>312</v>
      </c>
      <c r="M73" s="28" t="s">
        <v>44</v>
      </c>
      <c r="N73" s="18" t="s">
        <v>29</v>
      </c>
      <c r="O73" s="18" t="s">
        <v>30</v>
      </c>
      <c r="P73" s="28" t="s">
        <v>313</v>
      </c>
      <c r="Q73" s="28" t="s">
        <v>314</v>
      </c>
      <c r="R73" s="18" t="s">
        <v>47</v>
      </c>
      <c r="S73" s="18" t="s">
        <v>48</v>
      </c>
      <c r="T73" s="18" t="s">
        <v>35</v>
      </c>
      <c r="U73" s="18" t="s">
        <v>315</v>
      </c>
      <c r="V73" s="18" t="s">
        <v>51</v>
      </c>
      <c r="W73" s="18" t="s">
        <v>52</v>
      </c>
      <c r="X73" s="18" t="s">
        <v>58</v>
      </c>
      <c r="Y73" s="18" t="s">
        <v>40</v>
      </c>
      <c r="Z73" s="19" t="s">
        <v>41</v>
      </c>
      <c r="AA73" s="20">
        <v>5622147102</v>
      </c>
      <c r="AB73" s="19">
        <v>51304527</v>
      </c>
      <c r="AC73" s="21">
        <v>4181707</v>
      </c>
      <c r="AD73" s="21">
        <v>4181707</v>
      </c>
      <c r="AE73" s="21">
        <v>4181707</v>
      </c>
      <c r="AF73" s="21">
        <v>4181707</v>
      </c>
      <c r="AG73" s="21">
        <v>4181707</v>
      </c>
      <c r="AH73" s="21">
        <v>4181707</v>
      </c>
      <c r="AI73" s="21">
        <v>4181707</v>
      </c>
      <c r="AJ73" s="21">
        <v>4181707</v>
      </c>
      <c r="AK73" s="21">
        <v>4181707</v>
      </c>
      <c r="AL73" s="21">
        <v>4556388</v>
      </c>
      <c r="AM73" s="21">
        <v>4556388</v>
      </c>
      <c r="AN73" s="21">
        <v>4556388</v>
      </c>
      <c r="AO73" s="21">
        <v>0</v>
      </c>
      <c r="AP73" s="21">
        <v>0</v>
      </c>
      <c r="AQ73" s="21">
        <v>0</v>
      </c>
      <c r="AR73" s="21">
        <v>0</v>
      </c>
    </row>
    <row r="74" spans="8:44" ht="39" x14ac:dyDescent="0.35">
      <c r="H74" s="16" t="str">
        <f xml:space="preserve"> _xll.EPMOlapMemberO("[CONTRATO].[PARENTH1].[C55162024]","","C55162024","","000;001")</f>
        <v>C55162024</v>
      </c>
      <c r="I74" s="16" t="str">
        <f xml:space="preserve"> _xll.EPMOlapMemberO("[AREA].[PARENTH1].[10000000033003]","","Gcia. Logística","","000;001")</f>
        <v>Gcia. Logística</v>
      </c>
      <c r="J74" s="17" t="str">
        <f xml:space="preserve"> _xll.EPMOlapMemberO("[RUBRO].[PARENTH1].[5145050001]","","EQUIPO DE COMPUTO GER. ADMINISTRATIVA","","000;001")</f>
        <v>EQUIPO DE COMPUTO GER. ADMINISTRATIVA</v>
      </c>
      <c r="K74" s="18" t="s">
        <v>316</v>
      </c>
      <c r="L74" s="18" t="s">
        <v>317</v>
      </c>
      <c r="M74" s="28" t="s">
        <v>44</v>
      </c>
      <c r="N74" s="18" t="s">
        <v>29</v>
      </c>
      <c r="O74" s="18" t="s">
        <v>30</v>
      </c>
      <c r="P74" s="28" t="s">
        <v>318</v>
      </c>
      <c r="Q74" s="28" t="s">
        <v>319</v>
      </c>
      <c r="R74" s="18" t="s">
        <v>47</v>
      </c>
      <c r="S74" s="18" t="s">
        <v>48</v>
      </c>
      <c r="T74" s="18" t="s">
        <v>35</v>
      </c>
      <c r="U74" s="18" t="s">
        <v>298</v>
      </c>
      <c r="V74" s="18" t="s">
        <v>51</v>
      </c>
      <c r="W74" s="18" t="s">
        <v>52</v>
      </c>
      <c r="X74" s="18" t="s">
        <v>58</v>
      </c>
      <c r="Y74" s="18" t="s">
        <v>40</v>
      </c>
      <c r="Z74" s="19" t="s">
        <v>41</v>
      </c>
      <c r="AA74" s="20">
        <v>5622147102</v>
      </c>
      <c r="AB74" s="19">
        <v>11246736</v>
      </c>
      <c r="AC74" s="21">
        <v>11246736</v>
      </c>
      <c r="AD74" s="21">
        <v>0</v>
      </c>
      <c r="AE74" s="21">
        <v>0</v>
      </c>
      <c r="AF74" s="21">
        <v>0</v>
      </c>
      <c r="AG74" s="21">
        <v>0</v>
      </c>
      <c r="AH74" s="21">
        <v>0</v>
      </c>
      <c r="AI74" s="21">
        <v>0</v>
      </c>
      <c r="AJ74" s="21">
        <v>0</v>
      </c>
      <c r="AK74" s="21">
        <v>0</v>
      </c>
      <c r="AL74" s="21">
        <v>0</v>
      </c>
      <c r="AM74" s="21">
        <v>0</v>
      </c>
      <c r="AN74" s="21">
        <v>0</v>
      </c>
      <c r="AO74" s="21">
        <v>0</v>
      </c>
      <c r="AP74" s="21">
        <v>0</v>
      </c>
      <c r="AQ74" s="21">
        <v>0</v>
      </c>
      <c r="AR74" s="21">
        <v>0</v>
      </c>
    </row>
    <row r="75" spans="8:44" ht="39" x14ac:dyDescent="0.35">
      <c r="H75" s="16" t="str">
        <f xml:space="preserve"> _xll.EPMOlapMemberO("[CONTRATO].[PARENTH1].[C55172024]","","C55172024","","000;001")</f>
        <v>C55172024</v>
      </c>
      <c r="I75" s="16" t="str">
        <f xml:space="preserve"> _xll.EPMOlapMemberO("[AREA].[PARENTH1].[10000000033003]","","Gcia. Logística","","000;001")</f>
        <v>Gcia. Logística</v>
      </c>
      <c r="J75" s="17" t="str">
        <f xml:space="preserve"> _xll.EPMOlapMemberO("[RUBRO].[PARENTH1].[5145050001]","","EQUIPO DE COMPUTO GER. ADMINISTRATIVA","","000;001")</f>
        <v>EQUIPO DE COMPUTO GER. ADMINISTRATIVA</v>
      </c>
      <c r="K75" s="18" t="s">
        <v>320</v>
      </c>
      <c r="L75" s="18" t="s">
        <v>321</v>
      </c>
      <c r="M75" s="28" t="s">
        <v>44</v>
      </c>
      <c r="N75" s="18" t="s">
        <v>29</v>
      </c>
      <c r="O75" s="18" t="s">
        <v>30</v>
      </c>
      <c r="P75" s="28" t="s">
        <v>322</v>
      </c>
      <c r="Q75" s="28" t="s">
        <v>323</v>
      </c>
      <c r="R75" s="18" t="s">
        <v>47</v>
      </c>
      <c r="S75" s="18" t="s">
        <v>48</v>
      </c>
      <c r="T75" s="18" t="s">
        <v>35</v>
      </c>
      <c r="U75" s="18" t="s">
        <v>298</v>
      </c>
      <c r="V75" s="18" t="s">
        <v>51</v>
      </c>
      <c r="W75" s="18" t="s">
        <v>52</v>
      </c>
      <c r="X75" s="18" t="s">
        <v>58</v>
      </c>
      <c r="Y75" s="18" t="s">
        <v>40</v>
      </c>
      <c r="Z75" s="19" t="s">
        <v>41</v>
      </c>
      <c r="AA75" s="20">
        <v>5622147102</v>
      </c>
      <c r="AB75" s="19">
        <v>36913692</v>
      </c>
      <c r="AC75" s="21">
        <v>2986931</v>
      </c>
      <c r="AD75" s="21">
        <v>2986931</v>
      </c>
      <c r="AE75" s="21">
        <v>2986931</v>
      </c>
      <c r="AF75" s="21">
        <v>2986931</v>
      </c>
      <c r="AG75" s="21">
        <v>2986931</v>
      </c>
      <c r="AH75" s="21">
        <v>2986931</v>
      </c>
      <c r="AI75" s="21">
        <v>2986931</v>
      </c>
      <c r="AJ75" s="21">
        <v>2986931</v>
      </c>
      <c r="AK75" s="21">
        <v>3254561</v>
      </c>
      <c r="AL75" s="21">
        <v>3254561</v>
      </c>
      <c r="AM75" s="21">
        <v>3254561</v>
      </c>
      <c r="AN75" s="21">
        <v>3254561</v>
      </c>
      <c r="AO75" s="21">
        <v>0</v>
      </c>
      <c r="AP75" s="21">
        <v>0</v>
      </c>
      <c r="AQ75" s="21">
        <v>0</v>
      </c>
      <c r="AR75" s="21">
        <v>0</v>
      </c>
    </row>
    <row r="76" spans="8:44" ht="39" x14ac:dyDescent="0.35">
      <c r="H76" s="16" t="str">
        <f xml:space="preserve"> _xll.EPMOlapMemberO("[CONTRATO].[PARENTH1].[C55182024]","","C55182024","","000;001")</f>
        <v>C55182024</v>
      </c>
      <c r="I76" s="16" t="str">
        <f xml:space="preserve"> _xll.EPMOlapMemberO("[AREA].[PARENTH1].[10000000033003]","","Gcia. Logística","","000;001")</f>
        <v>Gcia. Logística</v>
      </c>
      <c r="J76" s="17" t="str">
        <f xml:space="preserve"> _xll.EPMOlapMemberO("[RUBRO].[PARENTH1].[5145050001]","","EQUIPO DE COMPUTO GER. ADMINISTRATIVA","","000;001")</f>
        <v>EQUIPO DE COMPUTO GER. ADMINISTRATIVA</v>
      </c>
      <c r="K76" s="18" t="s">
        <v>324</v>
      </c>
      <c r="L76" s="18" t="s">
        <v>325</v>
      </c>
      <c r="M76" s="28" t="s">
        <v>44</v>
      </c>
      <c r="N76" s="18" t="s">
        <v>29</v>
      </c>
      <c r="O76" s="18" t="s">
        <v>30</v>
      </c>
      <c r="P76" s="28" t="s">
        <v>326</v>
      </c>
      <c r="Q76" s="28" t="s">
        <v>327</v>
      </c>
      <c r="R76" s="18" t="s">
        <v>47</v>
      </c>
      <c r="S76" s="18" t="s">
        <v>48</v>
      </c>
      <c r="T76" s="18" t="s">
        <v>35</v>
      </c>
      <c r="U76" s="18" t="s">
        <v>298</v>
      </c>
      <c r="V76" s="18" t="s">
        <v>51</v>
      </c>
      <c r="W76" s="18" t="s">
        <v>52</v>
      </c>
      <c r="X76" s="18" t="s">
        <v>58</v>
      </c>
      <c r="Y76" s="18" t="s">
        <v>40</v>
      </c>
      <c r="Z76" s="19" t="s">
        <v>41</v>
      </c>
      <c r="AA76" s="20">
        <v>5622147102</v>
      </c>
      <c r="AB76" s="19">
        <v>464798997</v>
      </c>
      <c r="AC76" s="21">
        <v>37608748</v>
      </c>
      <c r="AD76" s="21">
        <v>37608748</v>
      </c>
      <c r="AE76" s="21">
        <v>37608748</v>
      </c>
      <c r="AF76" s="21">
        <v>37608748</v>
      </c>
      <c r="AG76" s="21">
        <v>37608748</v>
      </c>
      <c r="AH76" s="21">
        <v>37608748</v>
      </c>
      <c r="AI76" s="21">
        <v>37608748</v>
      </c>
      <c r="AJ76" s="21">
        <v>37608748</v>
      </c>
      <c r="AK76" s="21">
        <v>37608748</v>
      </c>
      <c r="AL76" s="21">
        <v>42106755</v>
      </c>
      <c r="AM76" s="21">
        <v>42106755</v>
      </c>
      <c r="AN76" s="21">
        <v>42106755</v>
      </c>
      <c r="AO76" s="21">
        <v>0</v>
      </c>
      <c r="AP76" s="21">
        <v>0</v>
      </c>
      <c r="AQ76" s="21">
        <v>0</v>
      </c>
      <c r="AR76" s="21">
        <v>0</v>
      </c>
    </row>
    <row r="77" spans="8:44" ht="39" x14ac:dyDescent="0.35">
      <c r="H77" s="16" t="str">
        <f xml:space="preserve"> _xll.EPMOlapMemberO("[CONTRATO].[PARENTH1].[C55192024]","","C55192024","","000;001")</f>
        <v>C55192024</v>
      </c>
      <c r="I77" s="16" t="str">
        <f xml:space="preserve"> _xll.EPMOlapMemberO("[AREA].[PARENTH1].[10000000033003]","","Gcia. Logística","","000;001")</f>
        <v>Gcia. Logística</v>
      </c>
      <c r="J77" s="17" t="str">
        <f xml:space="preserve"> _xll.EPMOlapMemberO("[RUBRO].[PARENTH1].[5145050001]","","EQUIPO DE COMPUTO GER. ADMINISTRATIVA","","000;001")</f>
        <v>EQUIPO DE COMPUTO GER. ADMINISTRATIVA</v>
      </c>
      <c r="K77" s="18" t="s">
        <v>328</v>
      </c>
      <c r="L77" s="18" t="s">
        <v>329</v>
      </c>
      <c r="M77" s="28" t="s">
        <v>44</v>
      </c>
      <c r="N77" s="18" t="s">
        <v>29</v>
      </c>
      <c r="O77" s="18" t="s">
        <v>30</v>
      </c>
      <c r="P77" s="28" t="s">
        <v>330</v>
      </c>
      <c r="Q77" s="28" t="s">
        <v>331</v>
      </c>
      <c r="R77" s="18" t="s">
        <v>47</v>
      </c>
      <c r="S77" s="18" t="s">
        <v>48</v>
      </c>
      <c r="T77" s="18" t="s">
        <v>35</v>
      </c>
      <c r="U77" s="18" t="s">
        <v>298</v>
      </c>
      <c r="V77" s="18" t="s">
        <v>51</v>
      </c>
      <c r="W77" s="18" t="s">
        <v>52</v>
      </c>
      <c r="X77" s="18" t="s">
        <v>58</v>
      </c>
      <c r="Y77" s="18" t="s">
        <v>40</v>
      </c>
      <c r="Z77" s="19" t="s">
        <v>41</v>
      </c>
      <c r="AA77" s="20">
        <v>5622147102</v>
      </c>
      <c r="AB77" s="19">
        <v>125602237</v>
      </c>
      <c r="AC77" s="21">
        <v>10275052</v>
      </c>
      <c r="AD77" s="21">
        <v>10275052</v>
      </c>
      <c r="AE77" s="21">
        <v>10275052</v>
      </c>
      <c r="AF77" s="21">
        <v>10275052</v>
      </c>
      <c r="AG77" s="21">
        <v>10275052</v>
      </c>
      <c r="AH77" s="21">
        <v>10275052</v>
      </c>
      <c r="AI77" s="21">
        <v>10275052</v>
      </c>
      <c r="AJ77" s="21">
        <v>10275052</v>
      </c>
      <c r="AK77" s="21">
        <v>10275052</v>
      </c>
      <c r="AL77" s="21">
        <v>10735375</v>
      </c>
      <c r="AM77" s="21">
        <v>11195697</v>
      </c>
      <c r="AN77" s="21">
        <v>11195697</v>
      </c>
      <c r="AO77" s="21">
        <v>0</v>
      </c>
      <c r="AP77" s="21">
        <v>0</v>
      </c>
      <c r="AQ77" s="21">
        <v>0</v>
      </c>
      <c r="AR77" s="21">
        <v>0</v>
      </c>
    </row>
    <row r="78" spans="8:44" ht="39" x14ac:dyDescent="0.35">
      <c r="H78" s="16" t="str">
        <f xml:space="preserve"> _xll.EPMOlapMemberO("[CONTRATO].[PARENTH1].[C55202024]","","C55202024","","000;001")</f>
        <v>C55202024</v>
      </c>
      <c r="I78" s="16" t="str">
        <f xml:space="preserve"> _xll.EPMOlapMemberO("[AREA].[PARENTH1].[10000000033003]","","Gcia. Logística","","000;001")</f>
        <v>Gcia. Logística</v>
      </c>
      <c r="J78" s="17" t="str">
        <f xml:space="preserve"> _xll.EPMOlapMemberO("[RUBRO].[PARENTH1].[5145050001]","","EQUIPO DE COMPUTO GER. ADMINISTRATIVA","","000;001")</f>
        <v>EQUIPO DE COMPUTO GER. ADMINISTRATIVA</v>
      </c>
      <c r="K78" s="18" t="s">
        <v>332</v>
      </c>
      <c r="L78" s="18" t="s">
        <v>333</v>
      </c>
      <c r="M78" s="28" t="s">
        <v>44</v>
      </c>
      <c r="N78" s="18" t="s">
        <v>29</v>
      </c>
      <c r="O78" s="18" t="s">
        <v>30</v>
      </c>
      <c r="P78" s="28" t="s">
        <v>334</v>
      </c>
      <c r="Q78" s="28" t="s">
        <v>335</v>
      </c>
      <c r="R78" s="18" t="s">
        <v>47</v>
      </c>
      <c r="S78" s="18" t="s">
        <v>48</v>
      </c>
      <c r="T78" s="18" t="s">
        <v>35</v>
      </c>
      <c r="U78" s="18" t="s">
        <v>298</v>
      </c>
      <c r="V78" s="18" t="s">
        <v>51</v>
      </c>
      <c r="W78" s="18" t="s">
        <v>52</v>
      </c>
      <c r="X78" s="18" t="s">
        <v>58</v>
      </c>
      <c r="Y78" s="18" t="s">
        <v>40</v>
      </c>
      <c r="Z78" s="19" t="s">
        <v>41</v>
      </c>
      <c r="AA78" s="20">
        <v>5622147102</v>
      </c>
      <c r="AB78" s="19">
        <v>552543662</v>
      </c>
      <c r="AC78" s="21">
        <v>41570641</v>
      </c>
      <c r="AD78" s="21">
        <v>45548121</v>
      </c>
      <c r="AE78" s="21">
        <v>46542490</v>
      </c>
      <c r="AF78" s="21">
        <v>46542490</v>
      </c>
      <c r="AG78" s="21">
        <v>46542490</v>
      </c>
      <c r="AH78" s="21">
        <v>46542490</v>
      </c>
      <c r="AI78" s="21">
        <v>46542490</v>
      </c>
      <c r="AJ78" s="21">
        <v>46542490</v>
      </c>
      <c r="AK78" s="21">
        <v>46542490</v>
      </c>
      <c r="AL78" s="21">
        <v>46542490</v>
      </c>
      <c r="AM78" s="21">
        <v>46542490</v>
      </c>
      <c r="AN78" s="21">
        <v>46542490</v>
      </c>
      <c r="AO78" s="21">
        <v>0</v>
      </c>
      <c r="AP78" s="21">
        <v>0</v>
      </c>
      <c r="AQ78" s="21">
        <v>0</v>
      </c>
      <c r="AR78" s="21">
        <v>0</v>
      </c>
    </row>
    <row r="79" spans="8:44" ht="39" x14ac:dyDescent="0.35">
      <c r="H79" s="16" t="str">
        <f xml:space="preserve"> _xll.EPMOlapMemberO("[CONTRATO].[PARENTH1].[C55212024]","","C55212024","","000;001")</f>
        <v>C55212024</v>
      </c>
      <c r="I79" s="16" t="str">
        <f xml:space="preserve"> _xll.EPMOlapMemberO("[AREA].[PARENTH1].[10000000033003]","","Gcia. Logística","","000;001")</f>
        <v>Gcia. Logística</v>
      </c>
      <c r="J79" s="17" t="str">
        <f xml:space="preserve"> _xll.EPMOlapMemberO("[RUBRO].[PARENTH1].[5145050001]","","EQUIPO DE COMPUTO GER. ADMINISTRATIVA","","000;001")</f>
        <v>EQUIPO DE COMPUTO GER. ADMINISTRATIVA</v>
      </c>
      <c r="K79" s="18" t="s">
        <v>336</v>
      </c>
      <c r="L79" s="18" t="s">
        <v>337</v>
      </c>
      <c r="M79" s="28" t="s">
        <v>44</v>
      </c>
      <c r="N79" s="18" t="s">
        <v>29</v>
      </c>
      <c r="O79" s="18" t="s">
        <v>30</v>
      </c>
      <c r="P79" s="28" t="s">
        <v>338</v>
      </c>
      <c r="Q79" s="28" t="s">
        <v>339</v>
      </c>
      <c r="R79" s="18" t="s">
        <v>47</v>
      </c>
      <c r="S79" s="18" t="s">
        <v>48</v>
      </c>
      <c r="T79" s="18" t="s">
        <v>35</v>
      </c>
      <c r="U79" s="18" t="s">
        <v>298</v>
      </c>
      <c r="V79" s="18" t="s">
        <v>51</v>
      </c>
      <c r="W79" s="18" t="s">
        <v>52</v>
      </c>
      <c r="X79" s="18" t="s">
        <v>58</v>
      </c>
      <c r="Y79" s="18" t="s">
        <v>40</v>
      </c>
      <c r="Z79" s="19" t="s">
        <v>41</v>
      </c>
      <c r="AA79" s="20">
        <v>5622147102</v>
      </c>
      <c r="AB79" s="19">
        <v>153930868</v>
      </c>
      <c r="AC79" s="21">
        <v>12056744</v>
      </c>
      <c r="AD79" s="21">
        <v>12056744</v>
      </c>
      <c r="AE79" s="21">
        <v>12056744</v>
      </c>
      <c r="AF79" s="21">
        <v>12056744</v>
      </c>
      <c r="AG79" s="21">
        <v>12056744</v>
      </c>
      <c r="AH79" s="21">
        <v>13378164</v>
      </c>
      <c r="AI79" s="21">
        <v>13378164</v>
      </c>
      <c r="AJ79" s="21">
        <v>13378164</v>
      </c>
      <c r="AK79" s="21">
        <v>13378164</v>
      </c>
      <c r="AL79" s="21">
        <v>13378164</v>
      </c>
      <c r="AM79" s="21">
        <v>13378164</v>
      </c>
      <c r="AN79" s="21">
        <v>13378164</v>
      </c>
      <c r="AO79" s="21">
        <v>0</v>
      </c>
      <c r="AP79" s="21">
        <v>0</v>
      </c>
      <c r="AQ79" s="21">
        <v>0</v>
      </c>
      <c r="AR79" s="21">
        <v>0</v>
      </c>
    </row>
    <row r="80" spans="8:44" ht="39" x14ac:dyDescent="0.35">
      <c r="H80" s="16" t="str">
        <f xml:space="preserve"> _xll.EPMOlapMemberO("[CONTRATO].[PARENTH1].[C55222024]","","C55222024","","000;001")</f>
        <v>C55222024</v>
      </c>
      <c r="I80" s="16" t="str">
        <f xml:space="preserve"> _xll.EPMOlapMemberO("[AREA].[PARENTH1].[10000000033003]","","Gcia. Logística","","000;001")</f>
        <v>Gcia. Logística</v>
      </c>
      <c r="J80" s="17" t="str">
        <f xml:space="preserve"> _xll.EPMOlapMemberO("[RUBRO].[PARENTH1].[5145050001]","","EQUIPO DE COMPUTO GER. ADMINISTRATIVA","","000;001")</f>
        <v>EQUIPO DE COMPUTO GER. ADMINISTRATIVA</v>
      </c>
      <c r="K80" s="18" t="s">
        <v>340</v>
      </c>
      <c r="L80" s="18" t="s">
        <v>341</v>
      </c>
      <c r="M80" s="28" t="s">
        <v>44</v>
      </c>
      <c r="N80" s="18" t="s">
        <v>29</v>
      </c>
      <c r="O80" s="18" t="s">
        <v>30</v>
      </c>
      <c r="P80" s="28" t="s">
        <v>342</v>
      </c>
      <c r="Q80" s="28" t="s">
        <v>343</v>
      </c>
      <c r="R80" s="18" t="s">
        <v>47</v>
      </c>
      <c r="S80" s="18" t="s">
        <v>48</v>
      </c>
      <c r="T80" s="18" t="s">
        <v>35</v>
      </c>
      <c r="U80" s="18" t="s">
        <v>298</v>
      </c>
      <c r="V80" s="18" t="s">
        <v>51</v>
      </c>
      <c r="W80" s="18" t="s">
        <v>52</v>
      </c>
      <c r="X80" s="18" t="s">
        <v>58</v>
      </c>
      <c r="Y80" s="18" t="s">
        <v>40</v>
      </c>
      <c r="Z80" s="19" t="s">
        <v>41</v>
      </c>
      <c r="AA80" s="20">
        <v>5622147102</v>
      </c>
      <c r="AB80" s="19">
        <v>210347281</v>
      </c>
      <c r="AC80" s="21">
        <v>16129442</v>
      </c>
      <c r="AD80" s="21">
        <v>16129442</v>
      </c>
      <c r="AE80" s="21">
        <v>17013336</v>
      </c>
      <c r="AF80" s="21">
        <v>17897229</v>
      </c>
      <c r="AG80" s="21">
        <v>17897229</v>
      </c>
      <c r="AH80" s="21">
        <v>17897229</v>
      </c>
      <c r="AI80" s="21">
        <v>17897229</v>
      </c>
      <c r="AJ80" s="21">
        <v>17897229</v>
      </c>
      <c r="AK80" s="21">
        <v>17897229</v>
      </c>
      <c r="AL80" s="21">
        <v>17897229</v>
      </c>
      <c r="AM80" s="21">
        <v>17897229</v>
      </c>
      <c r="AN80" s="21">
        <v>17897229</v>
      </c>
      <c r="AO80" s="21">
        <v>0</v>
      </c>
      <c r="AP80" s="21">
        <v>0</v>
      </c>
      <c r="AQ80" s="21">
        <v>0</v>
      </c>
      <c r="AR80" s="21">
        <v>0</v>
      </c>
    </row>
    <row r="81" spans="8:44" ht="39" x14ac:dyDescent="0.35">
      <c r="H81" s="16" t="str">
        <f xml:space="preserve"> _xll.EPMOlapMemberO("[CONTRATO].[PARENTH1].[C55232024]","","C55232024","","000;001")</f>
        <v>C55232024</v>
      </c>
      <c r="I81" s="16" t="str">
        <f xml:space="preserve"> _xll.EPMOlapMemberO("[AREA].[PARENTH1].[10000000033003]","","Gcia. Logística","","000;001")</f>
        <v>Gcia. Logística</v>
      </c>
      <c r="J81" s="17" t="str">
        <f xml:space="preserve"> _xll.EPMOlapMemberO("[RUBRO].[PARENTH1].[5145050001]","","EQUIPO DE COMPUTO GER. ADMINISTRATIVA","","000;001")</f>
        <v>EQUIPO DE COMPUTO GER. ADMINISTRATIVA</v>
      </c>
      <c r="K81" s="18" t="s">
        <v>344</v>
      </c>
      <c r="L81" s="18" t="s">
        <v>345</v>
      </c>
      <c r="M81" s="28" t="s">
        <v>44</v>
      </c>
      <c r="N81" s="18" t="s">
        <v>29</v>
      </c>
      <c r="O81" s="18" t="s">
        <v>30</v>
      </c>
      <c r="P81" s="28" t="s">
        <v>346</v>
      </c>
      <c r="Q81" s="28" t="s">
        <v>347</v>
      </c>
      <c r="R81" s="18" t="s">
        <v>47</v>
      </c>
      <c r="S81" s="18" t="s">
        <v>48</v>
      </c>
      <c r="T81" s="18" t="s">
        <v>35</v>
      </c>
      <c r="U81" s="18" t="s">
        <v>298</v>
      </c>
      <c r="V81" s="18" t="s">
        <v>51</v>
      </c>
      <c r="W81" s="18" t="s">
        <v>52</v>
      </c>
      <c r="X81" s="18" t="s">
        <v>58</v>
      </c>
      <c r="Y81" s="18" t="s">
        <v>40</v>
      </c>
      <c r="Z81" s="19" t="s">
        <v>41</v>
      </c>
      <c r="AA81" s="20">
        <v>5622147102</v>
      </c>
      <c r="AB81" s="19">
        <v>303873908</v>
      </c>
      <c r="AC81" s="21">
        <v>23895469</v>
      </c>
      <c r="AD81" s="21">
        <v>23895469</v>
      </c>
      <c r="AE81" s="21">
        <v>23895469</v>
      </c>
      <c r="AF81" s="21">
        <v>23895469</v>
      </c>
      <c r="AG81" s="21">
        <v>26036504</v>
      </c>
      <c r="AH81" s="21">
        <v>26036504</v>
      </c>
      <c r="AI81" s="21">
        <v>26036504</v>
      </c>
      <c r="AJ81" s="21">
        <v>26036504</v>
      </c>
      <c r="AK81" s="21">
        <v>26036504</v>
      </c>
      <c r="AL81" s="21">
        <v>26036504</v>
      </c>
      <c r="AM81" s="21">
        <v>26036504</v>
      </c>
      <c r="AN81" s="21">
        <v>26036504</v>
      </c>
      <c r="AO81" s="21">
        <v>0</v>
      </c>
      <c r="AP81" s="21">
        <v>0</v>
      </c>
      <c r="AQ81" s="21">
        <v>0</v>
      </c>
      <c r="AR81" s="21">
        <v>0</v>
      </c>
    </row>
    <row r="82" spans="8:44" ht="39" x14ac:dyDescent="0.35">
      <c r="H82" s="16" t="str">
        <f xml:space="preserve"> _xll.EPMOlapMemberO("[CONTRATO].[PARENTH1].[C55242024]","","C55242024","","000;001")</f>
        <v>C55242024</v>
      </c>
      <c r="I82" s="16" t="str">
        <f xml:space="preserve"> _xll.EPMOlapMemberO("[AREA].[PARENTH1].[10000000033003]","","Gcia. Logística","","000;001")</f>
        <v>Gcia. Logística</v>
      </c>
      <c r="J82" s="17" t="str">
        <f xml:space="preserve"> _xll.EPMOlapMemberO("[RUBRO].[PARENTH1].[5145050001]","","EQUIPO DE COMPUTO GER. ADMINISTRATIVA","","000;001")</f>
        <v>EQUIPO DE COMPUTO GER. ADMINISTRATIVA</v>
      </c>
      <c r="K82" s="18" t="s">
        <v>348</v>
      </c>
      <c r="L82" s="18" t="s">
        <v>349</v>
      </c>
      <c r="M82" s="28" t="s">
        <v>44</v>
      </c>
      <c r="N82" s="18" t="s">
        <v>29</v>
      </c>
      <c r="O82" s="18" t="s">
        <v>30</v>
      </c>
      <c r="P82" s="28" t="s">
        <v>350</v>
      </c>
      <c r="Q82" s="28" t="s">
        <v>351</v>
      </c>
      <c r="R82" s="18" t="s">
        <v>47</v>
      </c>
      <c r="S82" s="18" t="s">
        <v>48</v>
      </c>
      <c r="T82" s="18" t="s">
        <v>35</v>
      </c>
      <c r="U82" s="18" t="s">
        <v>298</v>
      </c>
      <c r="V82" s="18" t="s">
        <v>51</v>
      </c>
      <c r="W82" s="18" t="s">
        <v>52</v>
      </c>
      <c r="X82" s="18" t="s">
        <v>58</v>
      </c>
      <c r="Y82" s="18" t="s">
        <v>40</v>
      </c>
      <c r="Z82" s="19" t="s">
        <v>41</v>
      </c>
      <c r="AA82" s="20">
        <v>5622147102</v>
      </c>
      <c r="AB82" s="19">
        <v>18312529</v>
      </c>
      <c r="AC82" s="21">
        <v>1471122</v>
      </c>
      <c r="AD82" s="21">
        <v>1471122</v>
      </c>
      <c r="AE82" s="21">
        <v>1471122</v>
      </c>
      <c r="AF82" s="21">
        <v>1471122</v>
      </c>
      <c r="AG82" s="21">
        <v>1471122</v>
      </c>
      <c r="AH82" s="21">
        <v>1471122</v>
      </c>
      <c r="AI82" s="21">
        <v>1471122</v>
      </c>
      <c r="AJ82" s="21">
        <v>1602935</v>
      </c>
      <c r="AK82" s="21">
        <v>1602935</v>
      </c>
      <c r="AL82" s="21">
        <v>1602935</v>
      </c>
      <c r="AM82" s="21">
        <v>1602935</v>
      </c>
      <c r="AN82" s="21">
        <v>1602935</v>
      </c>
      <c r="AO82" s="21">
        <v>0</v>
      </c>
      <c r="AP82" s="21">
        <v>0</v>
      </c>
      <c r="AQ82" s="21">
        <v>0</v>
      </c>
      <c r="AR82" s="21">
        <v>0</v>
      </c>
    </row>
    <row r="83" spans="8:44" ht="39" x14ac:dyDescent="0.35">
      <c r="H83" s="16" t="str">
        <f xml:space="preserve"> _xll.EPMOlapMemberO("[CONTRATO].[PARENTH1].[C55252024]","","C55252024","","000;001")</f>
        <v>C55252024</v>
      </c>
      <c r="I83" s="16" t="str">
        <f xml:space="preserve"> _xll.EPMOlapMemberO("[AREA].[PARENTH1].[10000000033003]","","Gcia. Logística","","000;001")</f>
        <v>Gcia. Logística</v>
      </c>
      <c r="J83" s="17" t="str">
        <f xml:space="preserve"> _xll.EPMOlapMemberO("[RUBRO].[PARENTH1].[5145050001]","","EQUIPO DE COMPUTO GER. ADMINISTRATIVA","","000;001")</f>
        <v>EQUIPO DE COMPUTO GER. ADMINISTRATIVA</v>
      </c>
      <c r="K83" s="18" t="s">
        <v>352</v>
      </c>
      <c r="L83" s="18" t="s">
        <v>353</v>
      </c>
      <c r="M83" s="28" t="s">
        <v>44</v>
      </c>
      <c r="N83" s="18" t="s">
        <v>29</v>
      </c>
      <c r="O83" s="18" t="s">
        <v>30</v>
      </c>
      <c r="P83" s="28" t="s">
        <v>354</v>
      </c>
      <c r="Q83" s="28" t="s">
        <v>355</v>
      </c>
      <c r="R83" s="18" t="s">
        <v>47</v>
      </c>
      <c r="S83" s="18" t="s">
        <v>48</v>
      </c>
      <c r="T83" s="18" t="s">
        <v>35</v>
      </c>
      <c r="U83" s="18" t="s">
        <v>298</v>
      </c>
      <c r="V83" s="18" t="s">
        <v>51</v>
      </c>
      <c r="W83" s="18" t="s">
        <v>52</v>
      </c>
      <c r="X83" s="18" t="s">
        <v>58</v>
      </c>
      <c r="Y83" s="18" t="s">
        <v>40</v>
      </c>
      <c r="Z83" s="19" t="s">
        <v>41</v>
      </c>
      <c r="AA83" s="20">
        <v>5622147102</v>
      </c>
      <c r="AB83" s="19">
        <v>29102772</v>
      </c>
      <c r="AC83" s="21">
        <v>2389547</v>
      </c>
      <c r="AD83" s="21">
        <v>2389547</v>
      </c>
      <c r="AE83" s="21">
        <v>2389547</v>
      </c>
      <c r="AF83" s="21">
        <v>2389547</v>
      </c>
      <c r="AG83" s="21">
        <v>2389547</v>
      </c>
      <c r="AH83" s="21">
        <v>2389547</v>
      </c>
      <c r="AI83" s="21">
        <v>2389547</v>
      </c>
      <c r="AJ83" s="21">
        <v>2389547</v>
      </c>
      <c r="AK83" s="21">
        <v>2389547</v>
      </c>
      <c r="AL83" s="21">
        <v>2389547</v>
      </c>
      <c r="AM83" s="21">
        <v>2603651</v>
      </c>
      <c r="AN83" s="21">
        <v>2603651</v>
      </c>
      <c r="AO83" s="21">
        <v>0</v>
      </c>
      <c r="AP83" s="21">
        <v>0</v>
      </c>
      <c r="AQ83" s="21">
        <v>0</v>
      </c>
      <c r="AR83" s="21">
        <v>0</v>
      </c>
    </row>
    <row r="84" spans="8:44" ht="39" x14ac:dyDescent="0.35">
      <c r="H84" s="16" t="str">
        <f xml:space="preserve"> _xll.EPMOlapMemberO("[CONTRATO].[PARENTH1].[C55262024]","","C55262024","","000;001")</f>
        <v>C55262024</v>
      </c>
      <c r="I84" s="16" t="str">
        <f xml:space="preserve"> _xll.EPMOlapMemberO("[AREA].[PARENTH1].[10000000033003]","","Gcia. Logística","","000;001")</f>
        <v>Gcia. Logística</v>
      </c>
      <c r="J84" s="17" t="str">
        <f xml:space="preserve"> _xll.EPMOlapMemberO("[RUBRO].[PARENTH1].[5145050001]","","EQUIPO DE COMPUTO GER. ADMINISTRATIVA","","000;001")</f>
        <v>EQUIPO DE COMPUTO GER. ADMINISTRATIVA</v>
      </c>
      <c r="K84" s="18" t="s">
        <v>356</v>
      </c>
      <c r="L84" s="18" t="s">
        <v>357</v>
      </c>
      <c r="M84" s="28" t="s">
        <v>44</v>
      </c>
      <c r="N84" s="18" t="s">
        <v>29</v>
      </c>
      <c r="O84" s="18" t="s">
        <v>30</v>
      </c>
      <c r="P84" s="28" t="s">
        <v>358</v>
      </c>
      <c r="Q84" s="28" t="s">
        <v>359</v>
      </c>
      <c r="R84" s="18" t="s">
        <v>47</v>
      </c>
      <c r="S84" s="18" t="s">
        <v>48</v>
      </c>
      <c r="T84" s="18" t="s">
        <v>35</v>
      </c>
      <c r="U84" s="18" t="s">
        <v>298</v>
      </c>
      <c r="V84" s="18" t="s">
        <v>51</v>
      </c>
      <c r="W84" s="18" t="s">
        <v>52</v>
      </c>
      <c r="X84" s="18" t="s">
        <v>58</v>
      </c>
      <c r="Y84" s="18" t="s">
        <v>40</v>
      </c>
      <c r="Z84" s="19" t="s">
        <v>41</v>
      </c>
      <c r="AA84" s="20">
        <v>5622147102</v>
      </c>
      <c r="AB84" s="19">
        <v>51150929</v>
      </c>
      <c r="AC84" s="21">
        <v>4086460</v>
      </c>
      <c r="AD84" s="21">
        <v>4086460</v>
      </c>
      <c r="AE84" s="21">
        <v>4086460</v>
      </c>
      <c r="AF84" s="21">
        <v>4086460</v>
      </c>
      <c r="AG84" s="21">
        <v>4086460</v>
      </c>
      <c r="AH84" s="21">
        <v>4086460</v>
      </c>
      <c r="AI84" s="21">
        <v>4369134</v>
      </c>
      <c r="AJ84" s="21">
        <v>4452607</v>
      </c>
      <c r="AK84" s="21">
        <v>4452607</v>
      </c>
      <c r="AL84" s="21">
        <v>4452607</v>
      </c>
      <c r="AM84" s="21">
        <v>4452607</v>
      </c>
      <c r="AN84" s="21">
        <v>4452607</v>
      </c>
      <c r="AO84" s="21">
        <v>0</v>
      </c>
      <c r="AP84" s="21">
        <v>0</v>
      </c>
      <c r="AQ84" s="21">
        <v>0</v>
      </c>
      <c r="AR84" s="21">
        <v>0</v>
      </c>
    </row>
    <row r="85" spans="8:44" ht="39" x14ac:dyDescent="0.35">
      <c r="H85" s="16" t="str">
        <f xml:space="preserve"> _xll.EPMOlapMemberO("[CONTRATO].[PARENTH1].[C55272024]","","C55272024","","000;001")</f>
        <v>C55272024</v>
      </c>
      <c r="I85" s="16" t="str">
        <f xml:space="preserve"> _xll.EPMOlapMemberO("[AREA].[PARENTH1].[10000000033003]","","Gcia. Logística","","000;001")</f>
        <v>Gcia. Logística</v>
      </c>
      <c r="J85" s="17" t="str">
        <f xml:space="preserve"> _xll.EPMOlapMemberO("[RUBRO].[PARENTH1].[5145050001]","","EQUIPO DE COMPUTO GER. ADMINISTRATIVA","","000;001")</f>
        <v>EQUIPO DE COMPUTO GER. ADMINISTRATIVA</v>
      </c>
      <c r="K85" s="18" t="s">
        <v>360</v>
      </c>
      <c r="L85" s="18" t="s">
        <v>361</v>
      </c>
      <c r="M85" s="28" t="s">
        <v>44</v>
      </c>
      <c r="N85" s="18" t="s">
        <v>29</v>
      </c>
      <c r="O85" s="18" t="s">
        <v>30</v>
      </c>
      <c r="P85" s="28" t="s">
        <v>362</v>
      </c>
      <c r="Q85" s="28" t="s">
        <v>363</v>
      </c>
      <c r="R85" s="18" t="s">
        <v>47</v>
      </c>
      <c r="S85" s="18" t="s">
        <v>48</v>
      </c>
      <c r="T85" s="18" t="s">
        <v>35</v>
      </c>
      <c r="U85" s="18" t="s">
        <v>298</v>
      </c>
      <c r="V85" s="18" t="s">
        <v>51</v>
      </c>
      <c r="W85" s="18" t="s">
        <v>52</v>
      </c>
      <c r="X85" s="18" t="s">
        <v>58</v>
      </c>
      <c r="Y85" s="18" t="s">
        <v>40</v>
      </c>
      <c r="Z85" s="19" t="s">
        <v>41</v>
      </c>
      <c r="AA85" s="20">
        <v>5622147102</v>
      </c>
      <c r="AB85" s="19">
        <v>130315411</v>
      </c>
      <c r="AC85" s="21">
        <v>10468783</v>
      </c>
      <c r="AD85" s="21">
        <v>10468783</v>
      </c>
      <c r="AE85" s="21">
        <v>10468783</v>
      </c>
      <c r="AF85" s="21">
        <v>10468783</v>
      </c>
      <c r="AG85" s="21">
        <v>10468783</v>
      </c>
      <c r="AH85" s="21">
        <v>10468783</v>
      </c>
      <c r="AI85" s="21">
        <v>10468783</v>
      </c>
      <c r="AJ85" s="21">
        <v>11406786</v>
      </c>
      <c r="AK85" s="21">
        <v>11406786</v>
      </c>
      <c r="AL85" s="21">
        <v>11406786</v>
      </c>
      <c r="AM85" s="21">
        <v>11406786</v>
      </c>
      <c r="AN85" s="21">
        <v>11406786</v>
      </c>
      <c r="AO85" s="21">
        <v>0</v>
      </c>
      <c r="AP85" s="21">
        <v>0</v>
      </c>
      <c r="AQ85" s="21">
        <v>0</v>
      </c>
      <c r="AR85" s="21">
        <v>0</v>
      </c>
    </row>
    <row r="86" spans="8:44" ht="39" x14ac:dyDescent="0.35">
      <c r="H86" s="16" t="str">
        <f xml:space="preserve"> _xll.EPMOlapMemberO("[CONTRATO].[PARENTH1].[C55282024]","","C55282024","","000;001")</f>
        <v>C55282024</v>
      </c>
      <c r="I86" s="16" t="str">
        <f xml:space="preserve"> _xll.EPMOlapMemberO("[AREA].[PARENTH1].[10000000033003]","","Gcia. Logística","","000;001")</f>
        <v>Gcia. Logística</v>
      </c>
      <c r="J86" s="17" t="str">
        <f xml:space="preserve"> _xll.EPMOlapMemberO("[RUBRO].[PARENTH1].[5145050001]","","EQUIPO DE COMPUTO GER. ADMINISTRATIVA","","000;001")</f>
        <v>EQUIPO DE COMPUTO GER. ADMINISTRATIVA</v>
      </c>
      <c r="K86" s="18" t="s">
        <v>364</v>
      </c>
      <c r="L86" s="18" t="s">
        <v>365</v>
      </c>
      <c r="M86" s="28" t="s">
        <v>44</v>
      </c>
      <c r="N86" s="18" t="s">
        <v>29</v>
      </c>
      <c r="O86" s="18" t="s">
        <v>30</v>
      </c>
      <c r="P86" s="28" t="s">
        <v>366</v>
      </c>
      <c r="Q86" s="28" t="s">
        <v>367</v>
      </c>
      <c r="R86" s="18" t="s">
        <v>47</v>
      </c>
      <c r="S86" s="18" t="s">
        <v>48</v>
      </c>
      <c r="T86" s="18" t="s">
        <v>35</v>
      </c>
      <c r="U86" s="18" t="s">
        <v>298</v>
      </c>
      <c r="V86" s="18" t="s">
        <v>51</v>
      </c>
      <c r="W86" s="18" t="s">
        <v>52</v>
      </c>
      <c r="X86" s="18" t="s">
        <v>58</v>
      </c>
      <c r="Y86" s="18" t="s">
        <v>40</v>
      </c>
      <c r="Z86" s="19" t="s">
        <v>41</v>
      </c>
      <c r="AA86" s="20">
        <v>5622147102</v>
      </c>
      <c r="AB86" s="19">
        <v>140704689</v>
      </c>
      <c r="AC86" s="21">
        <v>11303397</v>
      </c>
      <c r="AD86" s="21">
        <v>11303397</v>
      </c>
      <c r="AE86" s="21">
        <v>11303397</v>
      </c>
      <c r="AF86" s="21">
        <v>11303397</v>
      </c>
      <c r="AG86" s="21">
        <v>11303397</v>
      </c>
      <c r="AH86" s="21">
        <v>11303397</v>
      </c>
      <c r="AI86" s="21">
        <v>11303397</v>
      </c>
      <c r="AJ86" s="21">
        <v>12316182</v>
      </c>
      <c r="AK86" s="21">
        <v>12316182</v>
      </c>
      <c r="AL86" s="21">
        <v>12316182</v>
      </c>
      <c r="AM86" s="21">
        <v>12316182</v>
      </c>
      <c r="AN86" s="21">
        <v>12316182</v>
      </c>
      <c r="AO86" s="21">
        <v>0</v>
      </c>
      <c r="AP86" s="21">
        <v>0</v>
      </c>
      <c r="AQ86" s="21">
        <v>0</v>
      </c>
      <c r="AR86" s="21">
        <v>0</v>
      </c>
    </row>
    <row r="87" spans="8:44" ht="39" x14ac:dyDescent="0.35">
      <c r="H87" s="16" t="str">
        <f xml:space="preserve"> _xll.EPMOlapMemberO("[CONTRATO].[PARENTH1].[C55292024]","","C55292024","","000;001")</f>
        <v>C55292024</v>
      </c>
      <c r="I87" s="16" t="str">
        <f xml:space="preserve"> _xll.EPMOlapMemberO("[AREA].[PARENTH1].[10000000033003]","","Gcia. Logística","","000;001")</f>
        <v>Gcia. Logística</v>
      </c>
      <c r="J87" s="17" t="str">
        <f xml:space="preserve"> _xll.EPMOlapMemberO("[RUBRO].[PARENTH1].[5145050001]","","EQUIPO DE COMPUTO GER. ADMINISTRATIVA","","000;001")</f>
        <v>EQUIPO DE COMPUTO GER. ADMINISTRATIVA</v>
      </c>
      <c r="K87" s="18" t="s">
        <v>368</v>
      </c>
      <c r="L87" s="18" t="s">
        <v>369</v>
      </c>
      <c r="M87" s="28" t="s">
        <v>44</v>
      </c>
      <c r="N87" s="18" t="s">
        <v>29</v>
      </c>
      <c r="O87" s="18" t="s">
        <v>30</v>
      </c>
      <c r="P87" s="28" t="s">
        <v>370</v>
      </c>
      <c r="Q87" s="28" t="s">
        <v>371</v>
      </c>
      <c r="R87" s="18" t="s">
        <v>47</v>
      </c>
      <c r="S87" s="18" t="s">
        <v>48</v>
      </c>
      <c r="T87" s="18" t="s">
        <v>35</v>
      </c>
      <c r="U87" s="18" t="s">
        <v>298</v>
      </c>
      <c r="V87" s="18" t="s">
        <v>51</v>
      </c>
      <c r="W87" s="18" t="s">
        <v>52</v>
      </c>
      <c r="X87" s="18" t="s">
        <v>58</v>
      </c>
      <c r="Y87" s="18" t="s">
        <v>40</v>
      </c>
      <c r="Z87" s="19" t="s">
        <v>41</v>
      </c>
      <c r="AA87" s="20">
        <v>5622147102</v>
      </c>
      <c r="AB87" s="19">
        <v>61689872</v>
      </c>
      <c r="AC87" s="21">
        <v>4639731</v>
      </c>
      <c r="AD87" s="21">
        <v>4639731</v>
      </c>
      <c r="AE87" s="21">
        <v>5241041</v>
      </c>
      <c r="AF87" s="21">
        <v>5241041</v>
      </c>
      <c r="AG87" s="21">
        <v>5241041</v>
      </c>
      <c r="AH87" s="21">
        <v>5241041</v>
      </c>
      <c r="AI87" s="21">
        <v>5241041</v>
      </c>
      <c r="AJ87" s="21">
        <v>5241041</v>
      </c>
      <c r="AK87" s="21">
        <v>5241041</v>
      </c>
      <c r="AL87" s="21">
        <v>5241041</v>
      </c>
      <c r="AM87" s="21">
        <v>5241041</v>
      </c>
      <c r="AN87" s="21">
        <v>5241041</v>
      </c>
      <c r="AO87" s="21">
        <v>0</v>
      </c>
      <c r="AP87" s="21">
        <v>0</v>
      </c>
      <c r="AQ87" s="21">
        <v>0</v>
      </c>
      <c r="AR87" s="21">
        <v>0</v>
      </c>
    </row>
    <row r="88" spans="8:44" ht="39" x14ac:dyDescent="0.35">
      <c r="H88" s="16" t="str">
        <f xml:space="preserve"> _xll.EPMOlapMemberO("[CONTRATO].[PARENTH1].[C55302024]","","C55302024","","000;001")</f>
        <v>C55302024</v>
      </c>
      <c r="I88" s="16" t="str">
        <f xml:space="preserve"> _xll.EPMOlapMemberO("[AREA].[PARENTH1].[10000000033003]","","Gcia. Logística","","000;001")</f>
        <v>Gcia. Logística</v>
      </c>
      <c r="J88" s="17" t="str">
        <f xml:space="preserve"> _xll.EPMOlapMemberO("[RUBRO].[PARENTH1].[5145050001]","","EQUIPO DE COMPUTO GER. ADMINISTRATIVA","","000;001")</f>
        <v>EQUIPO DE COMPUTO GER. ADMINISTRATIVA</v>
      </c>
      <c r="K88" s="18" t="s">
        <v>372</v>
      </c>
      <c r="L88" s="18" t="s">
        <v>373</v>
      </c>
      <c r="M88" s="28" t="s">
        <v>44</v>
      </c>
      <c r="N88" s="18" t="s">
        <v>29</v>
      </c>
      <c r="O88" s="18" t="s">
        <v>30</v>
      </c>
      <c r="P88" s="28" t="s">
        <v>40</v>
      </c>
      <c r="Q88" s="28" t="s">
        <v>374</v>
      </c>
      <c r="R88" s="18" t="s">
        <v>47</v>
      </c>
      <c r="S88" s="18" t="s">
        <v>48</v>
      </c>
      <c r="T88" s="18" t="s">
        <v>35</v>
      </c>
      <c r="U88" s="18" t="s">
        <v>298</v>
      </c>
      <c r="V88" s="18" t="s">
        <v>51</v>
      </c>
      <c r="W88" s="18" t="s">
        <v>52</v>
      </c>
      <c r="X88" s="18" t="s">
        <v>58</v>
      </c>
      <c r="Y88" s="18" t="s">
        <v>40</v>
      </c>
      <c r="Z88" s="19" t="s">
        <v>41</v>
      </c>
      <c r="AA88" s="20">
        <v>5622147102</v>
      </c>
      <c r="AB88" s="19">
        <v>130826547</v>
      </c>
      <c r="AC88" s="21">
        <v>10663353</v>
      </c>
      <c r="AD88" s="21">
        <v>10663353</v>
      </c>
      <c r="AE88" s="21">
        <v>10663353</v>
      </c>
      <c r="AF88" s="21">
        <v>10663353</v>
      </c>
      <c r="AG88" s="21">
        <v>10663353</v>
      </c>
      <c r="AH88" s="21">
        <v>10663353</v>
      </c>
      <c r="AI88" s="21">
        <v>10663353</v>
      </c>
      <c r="AJ88" s="21">
        <v>10663353</v>
      </c>
      <c r="AK88" s="21">
        <v>10663353</v>
      </c>
      <c r="AL88" s="21">
        <v>11618790</v>
      </c>
      <c r="AM88" s="21">
        <v>11618790</v>
      </c>
      <c r="AN88" s="21">
        <v>11618790</v>
      </c>
      <c r="AO88" s="21">
        <v>0</v>
      </c>
      <c r="AP88" s="21">
        <v>0</v>
      </c>
      <c r="AQ88" s="21">
        <v>0</v>
      </c>
      <c r="AR88" s="21">
        <v>0</v>
      </c>
    </row>
    <row r="89" spans="8:44" ht="29" x14ac:dyDescent="0.35">
      <c r="H89" s="16" t="str">
        <f xml:space="preserve"> _xll.EPMOlapMemberO("[CONTRATO].[PARENTH1].[C55312024]","","C55312024","","000;001")</f>
        <v>C55312024</v>
      </c>
      <c r="I89" s="16" t="str">
        <f xml:space="preserve"> _xll.EPMOlapMemberO("[AREA].[PARENTH1].[10000000033003]","","Gcia. Logística","","000;001")</f>
        <v>Gcia. Logística</v>
      </c>
      <c r="J89" s="17" t="str">
        <f xml:space="preserve"> _xll.EPMOlapMemberO("[RUBRO].[PARENTH1].[5164350001]","","N-SERVICIO DE ASEO Y VIG - ARL","","000;001")</f>
        <v>N-SERVICIO DE ASEO Y VIG - ARL</v>
      </c>
      <c r="K89" s="18" t="s">
        <v>375</v>
      </c>
      <c r="L89" s="18" t="s">
        <v>40</v>
      </c>
      <c r="M89" s="28" t="s">
        <v>44</v>
      </c>
      <c r="N89" s="18" t="s">
        <v>29</v>
      </c>
      <c r="O89" s="18" t="s">
        <v>71</v>
      </c>
      <c r="P89" s="28" t="s">
        <v>376</v>
      </c>
      <c r="Q89" s="28" t="s">
        <v>377</v>
      </c>
      <c r="R89" s="18" t="s">
        <v>47</v>
      </c>
      <c r="S89" s="18" t="s">
        <v>48</v>
      </c>
      <c r="T89" s="18" t="s">
        <v>35</v>
      </c>
      <c r="U89" s="18" t="s">
        <v>378</v>
      </c>
      <c r="V89" s="18" t="s">
        <v>51</v>
      </c>
      <c r="W89" s="18" t="s">
        <v>52</v>
      </c>
      <c r="X89" s="18" t="s">
        <v>58</v>
      </c>
      <c r="Y89" s="18" t="s">
        <v>40</v>
      </c>
      <c r="Z89" s="19" t="s">
        <v>41</v>
      </c>
      <c r="AA89" s="20">
        <v>6151277524</v>
      </c>
      <c r="AB89" s="19">
        <v>5734920</v>
      </c>
      <c r="AC89" s="21">
        <v>477910</v>
      </c>
      <c r="AD89" s="21">
        <v>477910</v>
      </c>
      <c r="AE89" s="21">
        <v>477910</v>
      </c>
      <c r="AF89" s="21">
        <v>477910</v>
      </c>
      <c r="AG89" s="21">
        <v>477910</v>
      </c>
      <c r="AH89" s="21">
        <v>477910</v>
      </c>
      <c r="AI89" s="21">
        <v>477910</v>
      </c>
      <c r="AJ89" s="21">
        <v>477910</v>
      </c>
      <c r="AK89" s="21">
        <v>477910</v>
      </c>
      <c r="AL89" s="21">
        <v>477910</v>
      </c>
      <c r="AM89" s="21">
        <v>477910</v>
      </c>
      <c r="AN89" s="21">
        <v>477910</v>
      </c>
      <c r="AO89" s="21">
        <v>0</v>
      </c>
      <c r="AP89" s="21">
        <v>0</v>
      </c>
      <c r="AQ89" s="21">
        <v>0</v>
      </c>
      <c r="AR89" s="21">
        <v>0</v>
      </c>
    </row>
    <row r="90" spans="8:44" ht="39" x14ac:dyDescent="0.35">
      <c r="H90" s="16" t="str">
        <f xml:space="preserve"> _xll.EPMOlapMemberO("[CONTRATO].[PARENTH1].[C55322024]","","C55322024","","000;001")</f>
        <v>C55322024</v>
      </c>
      <c r="I90" s="16" t="str">
        <f xml:space="preserve"> _xll.EPMOlapMemberO("[AREA].[PARENTH1].[10000000033003]","","Gcia. Logística","","000;001")</f>
        <v>Gcia. Logística</v>
      </c>
      <c r="J90" s="17" t="str">
        <f xml:space="preserve"> _xll.EPMOlapMemberO("[RUBRO].[PARENTH1].[5145050001]","","EQUIPO DE COMPUTO GER. ADMINISTRATIVA","","000;001")</f>
        <v>EQUIPO DE COMPUTO GER. ADMINISTRATIVA</v>
      </c>
      <c r="K90" s="18" t="s">
        <v>379</v>
      </c>
      <c r="L90" s="18" t="s">
        <v>380</v>
      </c>
      <c r="M90" s="28" t="s">
        <v>44</v>
      </c>
      <c r="N90" s="18" t="s">
        <v>29</v>
      </c>
      <c r="O90" s="18" t="s">
        <v>30</v>
      </c>
      <c r="P90" s="28" t="s">
        <v>381</v>
      </c>
      <c r="Q90" s="28" t="s">
        <v>382</v>
      </c>
      <c r="R90" s="18" t="s">
        <v>47</v>
      </c>
      <c r="S90" s="18" t="s">
        <v>48</v>
      </c>
      <c r="T90" s="18" t="s">
        <v>35</v>
      </c>
      <c r="U90" s="18" t="s">
        <v>298</v>
      </c>
      <c r="V90" s="18" t="s">
        <v>51</v>
      </c>
      <c r="W90" s="18" t="s">
        <v>52</v>
      </c>
      <c r="X90" s="18" t="s">
        <v>58</v>
      </c>
      <c r="Y90" s="18" t="s">
        <v>40</v>
      </c>
      <c r="Z90" s="19" t="s">
        <v>41</v>
      </c>
      <c r="AA90" s="20">
        <v>5622147102</v>
      </c>
      <c r="AB90" s="19">
        <v>139904640</v>
      </c>
      <c r="AC90" s="21">
        <v>11658720</v>
      </c>
      <c r="AD90" s="21">
        <v>11658720</v>
      </c>
      <c r="AE90" s="21">
        <v>11658720</v>
      </c>
      <c r="AF90" s="21">
        <v>11658720</v>
      </c>
      <c r="AG90" s="21">
        <v>11658720</v>
      </c>
      <c r="AH90" s="21">
        <v>11658720</v>
      </c>
      <c r="AI90" s="21">
        <v>11658720</v>
      </c>
      <c r="AJ90" s="21">
        <v>11658720</v>
      </c>
      <c r="AK90" s="21">
        <v>11658720</v>
      </c>
      <c r="AL90" s="21">
        <v>11658720</v>
      </c>
      <c r="AM90" s="21">
        <v>11658720</v>
      </c>
      <c r="AN90" s="21">
        <v>11658720</v>
      </c>
      <c r="AO90" s="21">
        <v>0</v>
      </c>
      <c r="AP90" s="21">
        <v>0</v>
      </c>
      <c r="AQ90" s="21">
        <v>0</v>
      </c>
      <c r="AR90" s="21">
        <v>0</v>
      </c>
    </row>
    <row r="91" spans="8:44" ht="39" x14ac:dyDescent="0.35">
      <c r="H91" s="16" t="str">
        <f xml:space="preserve"> _xll.EPMOlapMemberO("[CONTRATO].[PARENTH1].[C55332024]","","C55332024","","000;001")</f>
        <v>C55332024</v>
      </c>
      <c r="I91" s="16" t="str">
        <f xml:space="preserve"> _xll.EPMOlapMemberO("[AREA].[PARENTH1].[10000000033003]","","Gcia. Logística","","000;001")</f>
        <v>Gcia. Logística</v>
      </c>
      <c r="J91" s="17" t="str">
        <f xml:space="preserve"> _xll.EPMOlapMemberO("[RUBRO].[PARENTH1].[5145050001]","","EQUIPO DE COMPUTO GER. ADMINISTRATIVA","","000;001")</f>
        <v>EQUIPO DE COMPUTO GER. ADMINISTRATIVA</v>
      </c>
      <c r="K91" s="18" t="s">
        <v>383</v>
      </c>
      <c r="L91" s="18" t="s">
        <v>384</v>
      </c>
      <c r="M91" s="28" t="s">
        <v>44</v>
      </c>
      <c r="N91" s="18" t="s">
        <v>29</v>
      </c>
      <c r="O91" s="18" t="s">
        <v>30</v>
      </c>
      <c r="P91" s="28" t="s">
        <v>40</v>
      </c>
      <c r="Q91" s="28" t="s">
        <v>385</v>
      </c>
      <c r="R91" s="18" t="s">
        <v>47</v>
      </c>
      <c r="S91" s="18" t="s">
        <v>48</v>
      </c>
      <c r="T91" s="18" t="s">
        <v>35</v>
      </c>
      <c r="U91" s="18" t="s">
        <v>298</v>
      </c>
      <c r="V91" s="18" t="s">
        <v>51</v>
      </c>
      <c r="W91" s="18" t="s">
        <v>52</v>
      </c>
      <c r="X91" s="18" t="s">
        <v>58</v>
      </c>
      <c r="Y91" s="18" t="s">
        <v>40</v>
      </c>
      <c r="Z91" s="19" t="s">
        <v>41</v>
      </c>
      <c r="AA91" s="20">
        <v>5622147102</v>
      </c>
      <c r="AB91" s="19">
        <v>192290460</v>
      </c>
      <c r="AC91" s="21">
        <v>16024205</v>
      </c>
      <c r="AD91" s="21">
        <v>16024205</v>
      </c>
      <c r="AE91" s="21">
        <v>16024205</v>
      </c>
      <c r="AF91" s="21">
        <v>16024205</v>
      </c>
      <c r="AG91" s="21">
        <v>16024205</v>
      </c>
      <c r="AH91" s="21">
        <v>16024205</v>
      </c>
      <c r="AI91" s="21">
        <v>16024205</v>
      </c>
      <c r="AJ91" s="21">
        <v>16024205</v>
      </c>
      <c r="AK91" s="21">
        <v>16024205</v>
      </c>
      <c r="AL91" s="21">
        <v>16024205</v>
      </c>
      <c r="AM91" s="21">
        <v>16024205</v>
      </c>
      <c r="AN91" s="21">
        <v>16024205</v>
      </c>
      <c r="AO91" s="21">
        <v>0</v>
      </c>
      <c r="AP91" s="21">
        <v>0</v>
      </c>
      <c r="AQ91" s="21">
        <v>0</v>
      </c>
      <c r="AR91" s="21">
        <v>0</v>
      </c>
    </row>
    <row r="92" spans="8:44" ht="39" x14ac:dyDescent="0.35">
      <c r="H92" s="16" t="str">
        <f xml:space="preserve"> _xll.EPMOlapMemberO("[CONTRATO].[PARENTH1].[C55342024]","","C55342024","","000;001")</f>
        <v>C55342024</v>
      </c>
      <c r="I92" s="16" t="str">
        <f xml:space="preserve"> _xll.EPMOlapMemberO("[AREA].[PARENTH1].[10000000033003]","","Gcia. Logística","","000;001")</f>
        <v>Gcia. Logística</v>
      </c>
      <c r="J92" s="17" t="str">
        <f xml:space="preserve"> _xll.EPMOlapMemberO("[RUBRO].[PARENTH1].[5145050001]","","EQUIPO DE COMPUTO GER. ADMINISTRATIVA","","000;001")</f>
        <v>EQUIPO DE COMPUTO GER. ADMINISTRATIVA</v>
      </c>
      <c r="K92" s="18" t="s">
        <v>386</v>
      </c>
      <c r="L92" s="18" t="s">
        <v>387</v>
      </c>
      <c r="M92" s="28" t="s">
        <v>44</v>
      </c>
      <c r="N92" s="18" t="s">
        <v>29</v>
      </c>
      <c r="O92" s="18" t="s">
        <v>30</v>
      </c>
      <c r="P92" s="28" t="s">
        <v>388</v>
      </c>
      <c r="Q92" s="28" t="s">
        <v>389</v>
      </c>
      <c r="R92" s="18" t="s">
        <v>47</v>
      </c>
      <c r="S92" s="18" t="s">
        <v>48</v>
      </c>
      <c r="T92" s="18" t="s">
        <v>35</v>
      </c>
      <c r="U92" s="18" t="s">
        <v>298</v>
      </c>
      <c r="V92" s="18" t="s">
        <v>51</v>
      </c>
      <c r="W92" s="18" t="s">
        <v>52</v>
      </c>
      <c r="X92" s="18" t="s">
        <v>58</v>
      </c>
      <c r="Y92" s="18" t="s">
        <v>40</v>
      </c>
      <c r="Z92" s="19" t="s">
        <v>41</v>
      </c>
      <c r="AA92" s="20">
        <v>5622147102</v>
      </c>
      <c r="AB92" s="19">
        <v>192886083</v>
      </c>
      <c r="AC92" s="21">
        <v>15492858</v>
      </c>
      <c r="AD92" s="21">
        <v>15492858</v>
      </c>
      <c r="AE92" s="21">
        <v>15492858</v>
      </c>
      <c r="AF92" s="21">
        <v>16267501</v>
      </c>
      <c r="AG92" s="21">
        <v>16267501</v>
      </c>
      <c r="AH92" s="21">
        <v>16267501</v>
      </c>
      <c r="AI92" s="21">
        <v>16267501</v>
      </c>
      <c r="AJ92" s="21">
        <v>16267501</v>
      </c>
      <c r="AK92" s="21">
        <v>16267501</v>
      </c>
      <c r="AL92" s="21">
        <v>16267501</v>
      </c>
      <c r="AM92" s="21">
        <v>16267501</v>
      </c>
      <c r="AN92" s="21">
        <v>16267501</v>
      </c>
      <c r="AO92" s="21">
        <v>0</v>
      </c>
      <c r="AP92" s="21">
        <v>0</v>
      </c>
      <c r="AQ92" s="21">
        <v>0</v>
      </c>
      <c r="AR92" s="21">
        <v>0</v>
      </c>
    </row>
    <row r="93" spans="8:44" ht="39" x14ac:dyDescent="0.35">
      <c r="H93" s="16" t="str">
        <f xml:space="preserve"> _xll.EPMOlapMemberO("[CONTRATO].[PARENTH1].[C55352024]","","C55352024","","000;001")</f>
        <v>C55352024</v>
      </c>
      <c r="I93" s="16" t="str">
        <f xml:space="preserve"> _xll.EPMOlapMemberO("[AREA].[PARENTH1].[10000000033003]","","Gcia. Logística","","000;001")</f>
        <v>Gcia. Logística</v>
      </c>
      <c r="J93" s="17" t="str">
        <f xml:space="preserve"> _xll.EPMOlapMemberO("[RUBRO].[PARENTH1].[5145050001]","","EQUIPO DE COMPUTO GER. ADMINISTRATIVA","","000;001")</f>
        <v>EQUIPO DE COMPUTO GER. ADMINISTRATIVA</v>
      </c>
      <c r="K93" s="18" t="s">
        <v>390</v>
      </c>
      <c r="L93" s="18" t="s">
        <v>391</v>
      </c>
      <c r="M93" s="28" t="s">
        <v>44</v>
      </c>
      <c r="N93" s="18" t="s">
        <v>29</v>
      </c>
      <c r="O93" s="18" t="s">
        <v>30</v>
      </c>
      <c r="P93" s="28" t="s">
        <v>392</v>
      </c>
      <c r="Q93" s="28" t="s">
        <v>393</v>
      </c>
      <c r="R93" s="18" t="s">
        <v>47</v>
      </c>
      <c r="S93" s="18" t="s">
        <v>48</v>
      </c>
      <c r="T93" s="18" t="s">
        <v>35</v>
      </c>
      <c r="U93" s="18" t="s">
        <v>298</v>
      </c>
      <c r="V93" s="18" t="s">
        <v>51</v>
      </c>
      <c r="W93" s="18" t="s">
        <v>52</v>
      </c>
      <c r="X93" s="18" t="s">
        <v>58</v>
      </c>
      <c r="Y93" s="18" t="s">
        <v>40</v>
      </c>
      <c r="Z93" s="19" t="s">
        <v>41</v>
      </c>
      <c r="AA93" s="20">
        <v>5622147102</v>
      </c>
      <c r="AB93" s="19">
        <v>18140374</v>
      </c>
      <c r="AC93" s="21">
        <v>1457292</v>
      </c>
      <c r="AD93" s="21">
        <v>1457292</v>
      </c>
      <c r="AE93" s="21">
        <v>1457292</v>
      </c>
      <c r="AF93" s="21">
        <v>1457292</v>
      </c>
      <c r="AG93" s="21">
        <v>1457292</v>
      </c>
      <c r="AH93" s="21">
        <v>1457292</v>
      </c>
      <c r="AI93" s="21">
        <v>1457292</v>
      </c>
      <c r="AJ93" s="21">
        <v>1587866</v>
      </c>
      <c r="AK93" s="21">
        <v>1587866</v>
      </c>
      <c r="AL93" s="21">
        <v>1587866</v>
      </c>
      <c r="AM93" s="21">
        <v>1587866</v>
      </c>
      <c r="AN93" s="21">
        <v>1587866</v>
      </c>
      <c r="AO93" s="21">
        <v>0</v>
      </c>
      <c r="AP93" s="21">
        <v>0</v>
      </c>
      <c r="AQ93" s="21">
        <v>0</v>
      </c>
      <c r="AR93" s="21">
        <v>0</v>
      </c>
    </row>
    <row r="94" spans="8:44" ht="104" x14ac:dyDescent="0.35">
      <c r="H94" s="16" t="str">
        <f xml:space="preserve"> _xll.EPMOlapMemberO("[CONTRATO].[PARENTH1].[C55362024]","","C55362024","","000;001")</f>
        <v>C55362024</v>
      </c>
      <c r="I94" s="16" t="str">
        <f xml:space="preserve"> _xll.EPMOlapMemberO("[AREA].[PARENTH1].[10000000033003]","","Gcia. Logística","","000;001")</f>
        <v>Gcia. Logística</v>
      </c>
      <c r="J94" s="22" t="str">
        <f xml:space="preserve"> _xll.EPMOlapMemberO("[RUBRO].[PARENTH2].[5104950001]","","INTERESES (RENDIMIENTOS) PASIVO SISTEMA GENERAL DE","","000;001")</f>
        <v>INTERESES (RENDIMIENTOS) PASIVO SISTEMA GENERAL DE</v>
      </c>
      <c r="K94" s="18" t="s">
        <v>394</v>
      </c>
      <c r="L94" s="18" t="s">
        <v>40</v>
      </c>
      <c r="M94" s="28" t="s">
        <v>44</v>
      </c>
      <c r="N94" s="18" t="s">
        <v>29</v>
      </c>
      <c r="O94" s="18" t="s">
        <v>395</v>
      </c>
      <c r="P94" s="28" t="s">
        <v>40</v>
      </c>
      <c r="Q94" s="28" t="s">
        <v>396</v>
      </c>
      <c r="R94" s="18" t="s">
        <v>397</v>
      </c>
      <c r="S94" s="18" t="s">
        <v>48</v>
      </c>
      <c r="T94" s="18" t="s">
        <v>35</v>
      </c>
      <c r="U94" s="18" t="s">
        <v>398</v>
      </c>
      <c r="V94" s="18" t="s">
        <v>51</v>
      </c>
      <c r="W94" s="18" t="s">
        <v>67</v>
      </c>
      <c r="X94" s="18" t="s">
        <v>58</v>
      </c>
      <c r="Y94" s="18" t="s">
        <v>40</v>
      </c>
      <c r="Z94" s="19" t="s">
        <v>41</v>
      </c>
      <c r="AA94" s="20">
        <v>1022116416</v>
      </c>
      <c r="AB94" s="19">
        <v>896245764</v>
      </c>
      <c r="AC94" s="21">
        <v>0</v>
      </c>
      <c r="AD94" s="21">
        <v>74687147</v>
      </c>
      <c r="AE94" s="21">
        <v>74687147</v>
      </c>
      <c r="AF94" s="21">
        <v>74687147</v>
      </c>
      <c r="AG94" s="21">
        <v>74687147</v>
      </c>
      <c r="AH94" s="21">
        <v>74687147</v>
      </c>
      <c r="AI94" s="21">
        <v>74687147</v>
      </c>
      <c r="AJ94" s="21">
        <v>74687147</v>
      </c>
      <c r="AK94" s="21">
        <v>74687147</v>
      </c>
      <c r="AL94" s="21">
        <v>74687147</v>
      </c>
      <c r="AM94" s="21">
        <v>74687147</v>
      </c>
      <c r="AN94" s="21">
        <v>149374294</v>
      </c>
      <c r="AO94" s="21">
        <v>0</v>
      </c>
      <c r="AP94" s="21">
        <v>0</v>
      </c>
      <c r="AQ94" s="21">
        <v>0</v>
      </c>
      <c r="AR94" s="21">
        <v>0</v>
      </c>
    </row>
    <row r="95" spans="8:44" ht="104" x14ac:dyDescent="0.35">
      <c r="H95" s="16" t="str">
        <f xml:space="preserve"> _xll.EPMOlapMemberO("[CONTRATO].[PARENTH1].[C55372024]","","C55372024","","000;001")</f>
        <v>C55372024</v>
      </c>
      <c r="I95" s="16" t="str">
        <f xml:space="preserve"> _xll.EPMOlapMemberO("[AREA].[PARENTH1].[10000000033003]","","Gcia. Logística","","000;001")</f>
        <v>Gcia. Logística</v>
      </c>
      <c r="J95" s="22" t="str">
        <f xml:space="preserve"> _xll.EPMOlapMemberO("[RUBRO].[PARENTH2].[5104950001]","","INTERESES (RENDIMIENTOS) PASIVO SISTEMA GENERAL DE","","000;001")</f>
        <v>INTERESES (RENDIMIENTOS) PASIVO SISTEMA GENERAL DE</v>
      </c>
      <c r="K95" s="18" t="s">
        <v>399</v>
      </c>
      <c r="L95" s="18" t="s">
        <v>40</v>
      </c>
      <c r="M95" s="28" t="s">
        <v>44</v>
      </c>
      <c r="N95" s="18" t="s">
        <v>29</v>
      </c>
      <c r="O95" s="18" t="s">
        <v>395</v>
      </c>
      <c r="P95" s="28" t="s">
        <v>40</v>
      </c>
      <c r="Q95" s="28" t="s">
        <v>400</v>
      </c>
      <c r="R95" s="18" t="s">
        <v>401</v>
      </c>
      <c r="S95" s="18" t="s">
        <v>48</v>
      </c>
      <c r="T95" s="18" t="s">
        <v>35</v>
      </c>
      <c r="U95" s="18" t="s">
        <v>402</v>
      </c>
      <c r="V95" s="18" t="s">
        <v>51</v>
      </c>
      <c r="W95" s="18" t="s">
        <v>67</v>
      </c>
      <c r="X95" s="18" t="s">
        <v>58</v>
      </c>
      <c r="Y95" s="18" t="s">
        <v>40</v>
      </c>
      <c r="Z95" s="19" t="s">
        <v>41</v>
      </c>
      <c r="AA95" s="20">
        <v>1022116416</v>
      </c>
      <c r="AB95" s="19">
        <v>95870652</v>
      </c>
      <c r="AC95" s="21">
        <v>0</v>
      </c>
      <c r="AD95" s="21">
        <v>7989221</v>
      </c>
      <c r="AE95" s="21">
        <v>7989221</v>
      </c>
      <c r="AF95" s="21">
        <v>7989221</v>
      </c>
      <c r="AG95" s="21">
        <v>7989221</v>
      </c>
      <c r="AH95" s="21">
        <v>7989221</v>
      </c>
      <c r="AI95" s="21">
        <v>7989221</v>
      </c>
      <c r="AJ95" s="21">
        <v>7989221</v>
      </c>
      <c r="AK95" s="21">
        <v>7989221</v>
      </c>
      <c r="AL95" s="21">
        <v>7989221</v>
      </c>
      <c r="AM95" s="21">
        <v>7989221</v>
      </c>
      <c r="AN95" s="21">
        <v>15978442</v>
      </c>
      <c r="AO95" s="21">
        <v>0</v>
      </c>
      <c r="AP95" s="21">
        <v>0</v>
      </c>
      <c r="AQ95" s="21">
        <v>0</v>
      </c>
      <c r="AR95" s="21">
        <v>0</v>
      </c>
    </row>
    <row r="96" spans="8:44" ht="39" x14ac:dyDescent="0.35">
      <c r="H96" s="16" t="str">
        <f xml:space="preserve"> _xll.EPMOlapMemberO("[CONTRATO].[PARENTH1].[C55382024]","","C55382024","","000;001")</f>
        <v>C55382024</v>
      </c>
      <c r="I96" s="16" t="str">
        <f xml:space="preserve"> _xll.EPMOlapMemberO("[AREA].[PARENTH1].[10000000033003]","","Gcia. Logística","","000;001")</f>
        <v>Gcia. Logística</v>
      </c>
      <c r="J96" s="17" t="str">
        <f xml:space="preserve"> _xll.EPMOlapMemberO("[RUBRO].[PARENTH1].[5145050001]","","EQUIPO DE COMPUTO GER. ADMINISTRATIVA","","000;001")</f>
        <v>EQUIPO DE COMPUTO GER. ADMINISTRATIVA</v>
      </c>
      <c r="K96" s="18" t="s">
        <v>403</v>
      </c>
      <c r="L96" s="18" t="s">
        <v>404</v>
      </c>
      <c r="M96" s="28" t="s">
        <v>44</v>
      </c>
      <c r="N96" s="18" t="s">
        <v>29</v>
      </c>
      <c r="O96" s="18" t="s">
        <v>30</v>
      </c>
      <c r="P96" s="28" t="s">
        <v>405</v>
      </c>
      <c r="Q96" s="28" t="s">
        <v>406</v>
      </c>
      <c r="R96" s="18" t="s">
        <v>47</v>
      </c>
      <c r="S96" s="18" t="s">
        <v>48</v>
      </c>
      <c r="T96" s="18" t="s">
        <v>224</v>
      </c>
      <c r="U96" s="18" t="s">
        <v>407</v>
      </c>
      <c r="V96" s="18" t="s">
        <v>51</v>
      </c>
      <c r="W96" s="18" t="s">
        <v>52</v>
      </c>
      <c r="X96" s="18" t="s">
        <v>58</v>
      </c>
      <c r="Y96" s="18" t="s">
        <v>40</v>
      </c>
      <c r="Z96" s="19" t="s">
        <v>41</v>
      </c>
      <c r="AA96" s="20">
        <v>5622147102</v>
      </c>
      <c r="AB96" s="19">
        <v>64517766</v>
      </c>
      <c r="AC96" s="21">
        <v>10752961</v>
      </c>
      <c r="AD96" s="21">
        <v>10752961</v>
      </c>
      <c r="AE96" s="21">
        <v>10752961</v>
      </c>
      <c r="AF96" s="21">
        <v>10752961</v>
      </c>
      <c r="AG96" s="21">
        <v>10752961</v>
      </c>
      <c r="AH96" s="21">
        <v>10752961</v>
      </c>
      <c r="AI96" s="21">
        <v>0</v>
      </c>
      <c r="AJ96" s="21">
        <v>0</v>
      </c>
      <c r="AK96" s="21">
        <v>0</v>
      </c>
      <c r="AL96" s="21">
        <v>0</v>
      </c>
      <c r="AM96" s="21">
        <v>0</v>
      </c>
      <c r="AN96" s="21">
        <v>0</v>
      </c>
      <c r="AO96" s="21">
        <v>0</v>
      </c>
      <c r="AP96" s="21">
        <v>0</v>
      </c>
      <c r="AQ96" s="21">
        <v>0</v>
      </c>
      <c r="AR96" s="21">
        <v>0</v>
      </c>
    </row>
    <row r="97" spans="8:44" ht="39" x14ac:dyDescent="0.35">
      <c r="H97" s="16" t="str">
        <f xml:space="preserve"> _xll.EPMOlapMemberO("[CONTRATO].[PARENTH1].[C55392024]","","C55392024","","000;001")</f>
        <v>C55392024</v>
      </c>
      <c r="I97" s="16" t="str">
        <f xml:space="preserve"> _xll.EPMOlapMemberO("[AREA].[PARENTH1].[10000000033003]","","Gcia. Logística","","000;001")</f>
        <v>Gcia. Logística</v>
      </c>
      <c r="J97" s="17" t="str">
        <f xml:space="preserve"> _xll.EPMOlapMemberO("[RUBRO].[PARENTH1].[5145050001]","","EQUIPO DE COMPUTO GER. ADMINISTRATIVA","","000;001")</f>
        <v>EQUIPO DE COMPUTO GER. ADMINISTRATIVA</v>
      </c>
      <c r="K97" s="18" t="s">
        <v>408</v>
      </c>
      <c r="L97" s="18" t="s">
        <v>409</v>
      </c>
      <c r="M97" s="28" t="s">
        <v>44</v>
      </c>
      <c r="N97" s="18" t="s">
        <v>29</v>
      </c>
      <c r="O97" s="18" t="s">
        <v>30</v>
      </c>
      <c r="P97" s="28" t="s">
        <v>410</v>
      </c>
      <c r="Q97" s="28" t="s">
        <v>411</v>
      </c>
      <c r="R97" s="18" t="s">
        <v>47</v>
      </c>
      <c r="S97" s="18" t="s">
        <v>48</v>
      </c>
      <c r="T97" s="18" t="s">
        <v>35</v>
      </c>
      <c r="U97" s="18" t="s">
        <v>412</v>
      </c>
      <c r="V97" s="18" t="s">
        <v>51</v>
      </c>
      <c r="W97" s="18" t="s">
        <v>52</v>
      </c>
      <c r="X97" s="18" t="s">
        <v>58</v>
      </c>
      <c r="Y97" s="18" t="s">
        <v>40</v>
      </c>
      <c r="Z97" s="19" t="s">
        <v>41</v>
      </c>
      <c r="AA97" s="20">
        <v>5622147102</v>
      </c>
      <c r="AB97" s="19">
        <v>168839614</v>
      </c>
      <c r="AC97" s="21">
        <v>14006007</v>
      </c>
      <c r="AD97" s="21">
        <v>14006007</v>
      </c>
      <c r="AE97" s="21">
        <v>14006007</v>
      </c>
      <c r="AF97" s="21">
        <v>14006007</v>
      </c>
      <c r="AG97" s="21">
        <v>14006007</v>
      </c>
      <c r="AH97" s="21">
        <v>14006007</v>
      </c>
      <c r="AI97" s="21">
        <v>14006007</v>
      </c>
      <c r="AJ97" s="21">
        <v>14006007</v>
      </c>
      <c r="AK97" s="21">
        <v>14006007</v>
      </c>
      <c r="AL97" s="21">
        <v>14006007</v>
      </c>
      <c r="AM97" s="21">
        <v>14006007</v>
      </c>
      <c r="AN97" s="21">
        <v>14773537</v>
      </c>
      <c r="AO97" s="21">
        <v>0</v>
      </c>
      <c r="AP97" s="21">
        <v>0</v>
      </c>
      <c r="AQ97" s="21">
        <v>0</v>
      </c>
      <c r="AR97" s="21">
        <v>0</v>
      </c>
    </row>
    <row r="98" spans="8:44" ht="58" x14ac:dyDescent="0.35">
      <c r="H98" s="16" t="str">
        <f xml:space="preserve"> _xll.EPMOlapMemberO("[CONTRATO].[PARENTH1].[C65172024]","","C65172024","","000;001")</f>
        <v>C65172024</v>
      </c>
      <c r="I98" s="16" t="str">
        <f xml:space="preserve"> _xll.EPMOlapMemberO("[AREA].[PARENTH1].[10000000023003]","","Gerencia Médica","","000;001")</f>
        <v>Gerencia Médica</v>
      </c>
      <c r="J98" s="17" t="str">
        <f xml:space="preserve"> _xll.EPMOlapMemberO("[RUBRO].[PARENTH1].[5130200000]","","AVALUOS","","000;001")</f>
        <v>AVALUOS</v>
      </c>
      <c r="K98" s="18" t="s">
        <v>413</v>
      </c>
      <c r="L98" s="18" t="s">
        <v>40</v>
      </c>
      <c r="M98" s="28" t="s">
        <v>134</v>
      </c>
      <c r="N98" s="18" t="s">
        <v>29</v>
      </c>
      <c r="O98" s="18" t="s">
        <v>61</v>
      </c>
      <c r="P98" s="28" t="s">
        <v>414</v>
      </c>
      <c r="Q98" s="28" t="s">
        <v>415</v>
      </c>
      <c r="R98" s="18" t="s">
        <v>86</v>
      </c>
      <c r="S98" s="18" t="s">
        <v>416</v>
      </c>
      <c r="T98" s="18" t="s">
        <v>35</v>
      </c>
      <c r="U98" s="18" t="s">
        <v>417</v>
      </c>
      <c r="V98" s="18" t="s">
        <v>37</v>
      </c>
      <c r="W98" s="18" t="s">
        <v>67</v>
      </c>
      <c r="X98" s="18" t="s">
        <v>53</v>
      </c>
      <c r="Y98" s="18" t="s">
        <v>140</v>
      </c>
      <c r="Z98" s="19" t="s">
        <v>41</v>
      </c>
      <c r="AA98" s="20">
        <v>2446259644</v>
      </c>
      <c r="AB98" s="19">
        <v>108000000</v>
      </c>
      <c r="AC98" s="21">
        <v>0</v>
      </c>
      <c r="AD98" s="21">
        <v>9000000</v>
      </c>
      <c r="AE98" s="21">
        <v>9000000</v>
      </c>
      <c r="AF98" s="21">
        <v>9000000</v>
      </c>
      <c r="AG98" s="21">
        <v>9000000</v>
      </c>
      <c r="AH98" s="21">
        <v>9000000</v>
      </c>
      <c r="AI98" s="21">
        <v>9000000</v>
      </c>
      <c r="AJ98" s="21">
        <v>9000000</v>
      </c>
      <c r="AK98" s="21">
        <v>9000000</v>
      </c>
      <c r="AL98" s="21">
        <v>9000000</v>
      </c>
      <c r="AM98" s="21">
        <v>9000000</v>
      </c>
      <c r="AN98" s="21">
        <v>18000000</v>
      </c>
      <c r="AO98" s="21">
        <v>0</v>
      </c>
      <c r="AP98" s="21">
        <v>0</v>
      </c>
      <c r="AQ98" s="21">
        <v>0</v>
      </c>
      <c r="AR98" s="21">
        <v>0</v>
      </c>
    </row>
    <row r="99" spans="8:44" ht="43.5" x14ac:dyDescent="0.35">
      <c r="H99" s="16" t="str">
        <f xml:space="preserve"> _xll.EPMOlapMemberO("[CONTRATO].[PARENTH1].[C55402024]","","C55402024","","000;001")</f>
        <v>C55402024</v>
      </c>
      <c r="I99" s="16" t="str">
        <f xml:space="preserve"> _xll.EPMOlapMemberO("[AREA].[PARENTH1].[10000000033003]","","Gcia. Logística","","000;001")</f>
        <v>Gcia. Logística</v>
      </c>
      <c r="J99" s="17" t="str">
        <f xml:space="preserve"> _xll.EPMOlapMemberO("[RUBRO].[PARENTH1].[5145050001]","","EQUIPO DE COMPUTO GER. ADMINISTRATIVA","","000;001")</f>
        <v>EQUIPO DE COMPUTO GER. ADMINISTRATIVA</v>
      </c>
      <c r="K99" s="18" t="s">
        <v>418</v>
      </c>
      <c r="L99" s="18" t="s">
        <v>419</v>
      </c>
      <c r="M99" s="28" t="s">
        <v>44</v>
      </c>
      <c r="N99" s="18" t="s">
        <v>29</v>
      </c>
      <c r="O99" s="18" t="s">
        <v>30</v>
      </c>
      <c r="P99" s="28" t="s">
        <v>420</v>
      </c>
      <c r="Q99" s="28" t="s">
        <v>421</v>
      </c>
      <c r="R99" s="18" t="s">
        <v>47</v>
      </c>
      <c r="S99" s="18" t="s">
        <v>48</v>
      </c>
      <c r="T99" s="18" t="s">
        <v>422</v>
      </c>
      <c r="U99" s="18" t="s">
        <v>423</v>
      </c>
      <c r="V99" s="18" t="s">
        <v>51</v>
      </c>
      <c r="W99" s="18" t="s">
        <v>52</v>
      </c>
      <c r="X99" s="18" t="s">
        <v>58</v>
      </c>
      <c r="Y99" s="18" t="s">
        <v>40</v>
      </c>
      <c r="Z99" s="19" t="s">
        <v>41</v>
      </c>
      <c r="AA99" s="20">
        <v>5622147102</v>
      </c>
      <c r="AB99" s="19">
        <v>16487874</v>
      </c>
      <c r="AC99" s="21">
        <v>5495958</v>
      </c>
      <c r="AD99" s="21">
        <v>5495958</v>
      </c>
      <c r="AE99" s="21">
        <v>5495958</v>
      </c>
      <c r="AF99" s="21">
        <v>0</v>
      </c>
      <c r="AG99" s="21">
        <v>0</v>
      </c>
      <c r="AH99" s="21">
        <v>0</v>
      </c>
      <c r="AI99" s="21">
        <v>0</v>
      </c>
      <c r="AJ99" s="21">
        <v>0</v>
      </c>
      <c r="AK99" s="21">
        <v>0</v>
      </c>
      <c r="AL99" s="21">
        <v>0</v>
      </c>
      <c r="AM99" s="21">
        <v>0</v>
      </c>
      <c r="AN99" s="21">
        <v>0</v>
      </c>
      <c r="AO99" s="21">
        <v>0</v>
      </c>
      <c r="AP99" s="21">
        <v>0</v>
      </c>
      <c r="AQ99" s="21">
        <v>0</v>
      </c>
      <c r="AR99" s="21">
        <v>0</v>
      </c>
    </row>
    <row r="100" spans="8:44" ht="39" x14ac:dyDescent="0.35">
      <c r="H100" s="16" t="str">
        <f xml:space="preserve"> _xll.EPMOlapMemberO("[CONTRATO].[PARENTH1].[C55412024]","","C55412024","","000;001")</f>
        <v>C55412024</v>
      </c>
      <c r="I100" s="16" t="str">
        <f xml:space="preserve"> _xll.EPMOlapMemberO("[AREA].[PARENTH1].[10000000033003]","","Gcia. Logística","","000;001")</f>
        <v>Gcia. Logística</v>
      </c>
      <c r="J100" s="17" t="str">
        <f xml:space="preserve"> _xll.EPMOlapMemberO("[RUBRO].[PARENTH1].[5145050001]","","EQUIPO DE COMPUTO GER. ADMINISTRATIVA","","000;001")</f>
        <v>EQUIPO DE COMPUTO GER. ADMINISTRATIVA</v>
      </c>
      <c r="K100" s="18" t="s">
        <v>424</v>
      </c>
      <c r="L100" s="18" t="s">
        <v>425</v>
      </c>
      <c r="M100" s="28" t="s">
        <v>44</v>
      </c>
      <c r="N100" s="18" t="s">
        <v>29</v>
      </c>
      <c r="O100" s="18" t="s">
        <v>30</v>
      </c>
      <c r="P100" s="28" t="s">
        <v>426</v>
      </c>
      <c r="Q100" s="28" t="s">
        <v>427</v>
      </c>
      <c r="R100" s="18" t="s">
        <v>47</v>
      </c>
      <c r="S100" s="18" t="s">
        <v>48</v>
      </c>
      <c r="T100" s="18" t="s">
        <v>35</v>
      </c>
      <c r="U100" s="18" t="s">
        <v>423</v>
      </c>
      <c r="V100" s="18" t="s">
        <v>51</v>
      </c>
      <c r="W100" s="18" t="s">
        <v>52</v>
      </c>
      <c r="X100" s="18" t="s">
        <v>58</v>
      </c>
      <c r="Y100" s="18" t="s">
        <v>40</v>
      </c>
      <c r="Z100" s="19" t="s">
        <v>41</v>
      </c>
      <c r="AA100" s="20">
        <v>5622147102</v>
      </c>
      <c r="AB100" s="19">
        <v>460476190</v>
      </c>
      <c r="AC100" s="21">
        <v>35161590</v>
      </c>
      <c r="AD100" s="21">
        <v>35161590</v>
      </c>
      <c r="AE100" s="21">
        <v>39015301</v>
      </c>
      <c r="AF100" s="21">
        <v>39015301</v>
      </c>
      <c r="AG100" s="21">
        <v>39015301</v>
      </c>
      <c r="AH100" s="21">
        <v>39015301</v>
      </c>
      <c r="AI100" s="21">
        <v>39015301</v>
      </c>
      <c r="AJ100" s="21">
        <v>39015301</v>
      </c>
      <c r="AK100" s="21">
        <v>39015301</v>
      </c>
      <c r="AL100" s="21">
        <v>39015301</v>
      </c>
      <c r="AM100" s="21">
        <v>39015301</v>
      </c>
      <c r="AN100" s="21">
        <v>39015301</v>
      </c>
      <c r="AO100" s="21">
        <v>0</v>
      </c>
      <c r="AP100" s="21">
        <v>0</v>
      </c>
      <c r="AQ100" s="21">
        <v>0</v>
      </c>
      <c r="AR100" s="21">
        <v>0</v>
      </c>
    </row>
    <row r="101" spans="8:44" ht="39" x14ac:dyDescent="0.35">
      <c r="H101" s="16" t="str">
        <f xml:space="preserve"> _xll.EPMOlapMemberO("[CONTRATO].[PARENTH1].[C55422024]","","C55422024","","000;001")</f>
        <v>C55422024</v>
      </c>
      <c r="I101" s="16" t="str">
        <f xml:space="preserve"> _xll.EPMOlapMemberO("[AREA].[PARENTH1].[10000000033003]","","Gcia. Logística","","000;001")</f>
        <v>Gcia. Logística</v>
      </c>
      <c r="J101" s="17" t="str">
        <f xml:space="preserve"> _xll.EPMOlapMemberO("[RUBRO].[PARENTH1].[5145050001]","","EQUIPO DE COMPUTO GER. ADMINISTRATIVA","","000;001")</f>
        <v>EQUIPO DE COMPUTO GER. ADMINISTRATIVA</v>
      </c>
      <c r="K101" s="18" t="s">
        <v>428</v>
      </c>
      <c r="L101" s="18" t="s">
        <v>429</v>
      </c>
      <c r="M101" s="28" t="s">
        <v>44</v>
      </c>
      <c r="N101" s="18" t="s">
        <v>29</v>
      </c>
      <c r="O101" s="18" t="s">
        <v>30</v>
      </c>
      <c r="P101" s="28" t="s">
        <v>430</v>
      </c>
      <c r="Q101" s="28" t="s">
        <v>431</v>
      </c>
      <c r="R101" s="18" t="s">
        <v>47</v>
      </c>
      <c r="S101" s="18" t="s">
        <v>48</v>
      </c>
      <c r="T101" s="18" t="s">
        <v>432</v>
      </c>
      <c r="U101" s="18" t="s">
        <v>423</v>
      </c>
      <c r="V101" s="18" t="s">
        <v>51</v>
      </c>
      <c r="W101" s="18" t="s">
        <v>52</v>
      </c>
      <c r="X101" s="18" t="s">
        <v>58</v>
      </c>
      <c r="Y101" s="18" t="s">
        <v>40</v>
      </c>
      <c r="Z101" s="19" t="s">
        <v>41</v>
      </c>
      <c r="AA101" s="20">
        <v>5622147102</v>
      </c>
      <c r="AB101" s="19">
        <v>13085404</v>
      </c>
      <c r="AC101" s="21">
        <v>6542702</v>
      </c>
      <c r="AD101" s="21">
        <v>6542702</v>
      </c>
      <c r="AE101" s="21">
        <v>0</v>
      </c>
      <c r="AF101" s="21">
        <v>0</v>
      </c>
      <c r="AG101" s="21">
        <v>0</v>
      </c>
      <c r="AH101" s="21">
        <v>0</v>
      </c>
      <c r="AI101" s="21">
        <v>0</v>
      </c>
      <c r="AJ101" s="21">
        <v>0</v>
      </c>
      <c r="AK101" s="21">
        <v>0</v>
      </c>
      <c r="AL101" s="21">
        <v>0</v>
      </c>
      <c r="AM101" s="21">
        <v>0</v>
      </c>
      <c r="AN101" s="21">
        <v>0</v>
      </c>
      <c r="AO101" s="21">
        <v>0</v>
      </c>
      <c r="AP101" s="21">
        <v>0</v>
      </c>
      <c r="AQ101" s="21">
        <v>0</v>
      </c>
      <c r="AR101" s="21">
        <v>0</v>
      </c>
    </row>
    <row r="102" spans="8:44" ht="43.5" x14ac:dyDescent="0.35">
      <c r="H102" s="16" t="str">
        <f xml:space="preserve"> _xll.EPMOlapMemberO("[CONTRATO].[PARENTH1].[C45052024]","","C45052024","","000;001")</f>
        <v>C45052024</v>
      </c>
      <c r="I102" s="16" t="str">
        <f xml:space="preserve"> _xll.EPMOlapMemberO("[AREA].[PARENTH1].[10000000020005]","","Gcia. Recaudo y Cart","","000;001")</f>
        <v>Gcia. Recaudo y Cart</v>
      </c>
      <c r="J102" s="17" t="str">
        <f xml:space="preserve"> _xll.EPMOlapMemberO("[RUBRO].[PARENTH1].[5130950003]","","POR GESTIONES DE COBRANZA","","000;001")</f>
        <v>POR GESTIONES DE COBRANZA</v>
      </c>
      <c r="K102" s="18" t="s">
        <v>433</v>
      </c>
      <c r="L102" s="18" t="s">
        <v>40</v>
      </c>
      <c r="M102" s="28" t="s">
        <v>109</v>
      </c>
      <c r="N102" s="18" t="s">
        <v>29</v>
      </c>
      <c r="O102" s="18" t="s">
        <v>110</v>
      </c>
      <c r="P102" s="28" t="s">
        <v>434</v>
      </c>
      <c r="Q102" s="28" t="s">
        <v>435</v>
      </c>
      <c r="R102" s="18" t="s">
        <v>64</v>
      </c>
      <c r="S102" s="18" t="s">
        <v>65</v>
      </c>
      <c r="T102" s="18" t="s">
        <v>422</v>
      </c>
      <c r="U102" s="18" t="s">
        <v>435</v>
      </c>
      <c r="V102" s="18" t="s">
        <v>66</v>
      </c>
      <c r="W102" s="18" t="s">
        <v>67</v>
      </c>
      <c r="X102" s="18" t="s">
        <v>39</v>
      </c>
      <c r="Y102" s="18" t="s">
        <v>40</v>
      </c>
      <c r="Z102" s="19" t="s">
        <v>41</v>
      </c>
      <c r="AA102" s="20">
        <v>5456352712</v>
      </c>
      <c r="AB102" s="19">
        <v>15000000</v>
      </c>
      <c r="AC102" s="21">
        <v>5000000</v>
      </c>
      <c r="AD102" s="21">
        <v>5000000</v>
      </c>
      <c r="AE102" s="21">
        <v>5000000</v>
      </c>
      <c r="AF102" s="21">
        <v>0</v>
      </c>
      <c r="AG102" s="21">
        <v>0</v>
      </c>
      <c r="AH102" s="21">
        <v>0</v>
      </c>
      <c r="AI102" s="21">
        <v>0</v>
      </c>
      <c r="AJ102" s="21">
        <v>0</v>
      </c>
      <c r="AK102" s="21">
        <v>0</v>
      </c>
      <c r="AL102" s="21">
        <v>0</v>
      </c>
      <c r="AM102" s="21">
        <v>0</v>
      </c>
      <c r="AN102" s="21">
        <v>0</v>
      </c>
      <c r="AO102" s="21">
        <v>0</v>
      </c>
      <c r="AP102" s="21">
        <v>0</v>
      </c>
      <c r="AQ102" s="21">
        <v>0</v>
      </c>
      <c r="AR102" s="21">
        <v>0</v>
      </c>
    </row>
    <row r="103" spans="8:44" ht="43.5" x14ac:dyDescent="0.35">
      <c r="H103" s="16" t="str">
        <f xml:space="preserve"> _xll.EPMOlapMemberO("[CONTRATO].[PARENTH1].[C45062024]","","C45062024","","000;001")</f>
        <v>C45062024</v>
      </c>
      <c r="I103" s="16" t="str">
        <f xml:space="preserve"> _xll.EPMOlapMemberO("[AREA].[PARENTH1].[10000000020005]","","Gcia. Recaudo y Cart","","000;001")</f>
        <v>Gcia. Recaudo y Cart</v>
      </c>
      <c r="J103" s="17" t="str">
        <f xml:space="preserve"> _xll.EPMOlapMemberO("[RUBRO].[PARENTH1].[5130950003]","","POR GESTIONES DE COBRANZA","","000;001")</f>
        <v>POR GESTIONES DE COBRANZA</v>
      </c>
      <c r="K103" s="18" t="s">
        <v>436</v>
      </c>
      <c r="L103" s="18" t="s">
        <v>40</v>
      </c>
      <c r="M103" s="28" t="s">
        <v>109</v>
      </c>
      <c r="N103" s="18" t="s">
        <v>29</v>
      </c>
      <c r="O103" s="18" t="s">
        <v>110</v>
      </c>
      <c r="P103" s="28" t="s">
        <v>437</v>
      </c>
      <c r="Q103" s="28" t="s">
        <v>435</v>
      </c>
      <c r="R103" s="18" t="s">
        <v>64</v>
      </c>
      <c r="S103" s="18" t="s">
        <v>65</v>
      </c>
      <c r="T103" s="18" t="s">
        <v>422</v>
      </c>
      <c r="U103" s="18" t="s">
        <v>435</v>
      </c>
      <c r="V103" s="18" t="s">
        <v>66</v>
      </c>
      <c r="W103" s="18" t="s">
        <v>67</v>
      </c>
      <c r="X103" s="18" t="s">
        <v>39</v>
      </c>
      <c r="Y103" s="18" t="s">
        <v>40</v>
      </c>
      <c r="Z103" s="19" t="s">
        <v>41</v>
      </c>
      <c r="AA103" s="20">
        <v>5456352712</v>
      </c>
      <c r="AB103" s="19">
        <v>15000000</v>
      </c>
      <c r="AC103" s="21">
        <v>5000000</v>
      </c>
      <c r="AD103" s="21">
        <v>5000000</v>
      </c>
      <c r="AE103" s="21">
        <v>5000000</v>
      </c>
      <c r="AF103" s="21">
        <v>0</v>
      </c>
      <c r="AG103" s="21">
        <v>0</v>
      </c>
      <c r="AH103" s="21">
        <v>0</v>
      </c>
      <c r="AI103" s="21">
        <v>0</v>
      </c>
      <c r="AJ103" s="21">
        <v>0</v>
      </c>
      <c r="AK103" s="21">
        <v>0</v>
      </c>
      <c r="AL103" s="21">
        <v>0</v>
      </c>
      <c r="AM103" s="21">
        <v>0</v>
      </c>
      <c r="AN103" s="21">
        <v>0</v>
      </c>
      <c r="AO103" s="21">
        <v>0</v>
      </c>
      <c r="AP103" s="21">
        <v>0</v>
      </c>
      <c r="AQ103" s="21">
        <v>0</v>
      </c>
      <c r="AR103" s="21">
        <v>0</v>
      </c>
    </row>
    <row r="104" spans="8:44" ht="39" x14ac:dyDescent="0.35">
      <c r="H104" s="16" t="str">
        <f xml:space="preserve"> _xll.EPMOlapMemberO("[CONTRATO].[PARENTH1].[C45042024]","","C45042024","","000;001")</f>
        <v>C45042024</v>
      </c>
      <c r="I104" s="16" t="str">
        <f xml:space="preserve"> _xll.EPMOlapMemberO("[AREA].[PARENTH1].[10000000020005]","","Gcia. Recaudo y Cart","","000;001")</f>
        <v>Gcia. Recaudo y Cart</v>
      </c>
      <c r="J104" s="17" t="str">
        <f xml:space="preserve"> _xll.EPMOlapMemberO("[RUBRO].[PARENTH1].[5164250001]","","N-PUBLICIDAD Y SUSCRPCIONES - ARL","","000;001")</f>
        <v>N-PUBLICIDAD Y SUSCRPCIONES - ARL</v>
      </c>
      <c r="K104" s="18" t="s">
        <v>438</v>
      </c>
      <c r="L104" s="18" t="s">
        <v>40</v>
      </c>
      <c r="M104" s="28" t="s">
        <v>109</v>
      </c>
      <c r="N104" s="18" t="s">
        <v>29</v>
      </c>
      <c r="O104" s="18" t="s">
        <v>439</v>
      </c>
      <c r="P104" s="28" t="s">
        <v>440</v>
      </c>
      <c r="Q104" s="28" t="s">
        <v>441</v>
      </c>
      <c r="R104" s="18" t="s">
        <v>64</v>
      </c>
      <c r="S104" s="18" t="s">
        <v>65</v>
      </c>
      <c r="T104" s="18" t="s">
        <v>35</v>
      </c>
      <c r="U104" s="18" t="s">
        <v>442</v>
      </c>
      <c r="V104" s="18" t="s">
        <v>66</v>
      </c>
      <c r="W104" s="18" t="s">
        <v>67</v>
      </c>
      <c r="X104" s="18" t="s">
        <v>40</v>
      </c>
      <c r="Y104" s="18" t="s">
        <v>40</v>
      </c>
      <c r="Z104" s="19" t="s">
        <v>41</v>
      </c>
      <c r="AA104" s="20">
        <v>53595009</v>
      </c>
      <c r="AB104" s="19">
        <v>30000000</v>
      </c>
      <c r="AC104" s="21">
        <v>2500000</v>
      </c>
      <c r="AD104" s="21">
        <v>2500000</v>
      </c>
      <c r="AE104" s="21">
        <v>2500000</v>
      </c>
      <c r="AF104" s="21">
        <v>2500000</v>
      </c>
      <c r="AG104" s="21">
        <v>2500000</v>
      </c>
      <c r="AH104" s="21">
        <v>2500000</v>
      </c>
      <c r="AI104" s="21">
        <v>2500000</v>
      </c>
      <c r="AJ104" s="21">
        <v>2500000</v>
      </c>
      <c r="AK104" s="21">
        <v>2500000</v>
      </c>
      <c r="AL104" s="21">
        <v>2500000</v>
      </c>
      <c r="AM104" s="21">
        <v>2500000</v>
      </c>
      <c r="AN104" s="21">
        <v>2500000</v>
      </c>
      <c r="AO104" s="21">
        <v>0</v>
      </c>
      <c r="AP104" s="21">
        <v>0</v>
      </c>
      <c r="AQ104" s="21">
        <v>0</v>
      </c>
      <c r="AR104" s="21">
        <v>0</v>
      </c>
    </row>
    <row r="105" spans="8:44" ht="58" x14ac:dyDescent="0.35">
      <c r="H105" s="16" t="str">
        <f xml:space="preserve"> _xll.EPMOlapMemberO("[CONTRATO].[PARENTH1].[C55432024]","","C55432024","","000;001")</f>
        <v>C55432024</v>
      </c>
      <c r="I105" s="16" t="str">
        <f xml:space="preserve"> _xll.EPMOlapMemberO("[AREA].[PARENTH1].[10000000033003]","","Gcia. Logística","","000;001")</f>
        <v>Gcia. Logística</v>
      </c>
      <c r="J105" s="17" t="str">
        <f xml:space="preserve"> _xll.EPMOlapMemberO("[RUBRO].[PARENTH1].[5190950016]","","SERVICIO CORREO","","000;001")</f>
        <v>SERVICIO CORREO</v>
      </c>
      <c r="K105" s="18" t="s">
        <v>443</v>
      </c>
      <c r="L105" s="18" t="s">
        <v>444</v>
      </c>
      <c r="M105" s="28" t="s">
        <v>44</v>
      </c>
      <c r="N105" s="18" t="s">
        <v>29</v>
      </c>
      <c r="O105" s="18" t="s">
        <v>445</v>
      </c>
      <c r="P105" s="28" t="s">
        <v>446</v>
      </c>
      <c r="Q105" s="28" t="s">
        <v>447</v>
      </c>
      <c r="R105" s="18" t="s">
        <v>448</v>
      </c>
      <c r="S105" s="18" t="s">
        <v>48</v>
      </c>
      <c r="T105" s="18" t="s">
        <v>449</v>
      </c>
      <c r="U105" s="18" t="s">
        <v>450</v>
      </c>
      <c r="V105" s="18" t="s">
        <v>51</v>
      </c>
      <c r="W105" s="18" t="s">
        <v>52</v>
      </c>
      <c r="X105" s="18" t="s">
        <v>58</v>
      </c>
      <c r="Y105" s="18" t="s">
        <v>40</v>
      </c>
      <c r="Z105" s="19" t="s">
        <v>41</v>
      </c>
      <c r="AA105" s="20">
        <v>754000000</v>
      </c>
      <c r="AB105" s="19">
        <v>162500000</v>
      </c>
      <c r="AC105" s="21">
        <v>0</v>
      </c>
      <c r="AD105" s="21">
        <v>40625000</v>
      </c>
      <c r="AE105" s="21">
        <v>40625000</v>
      </c>
      <c r="AF105" s="21">
        <v>40625000</v>
      </c>
      <c r="AG105" s="21">
        <v>40625000</v>
      </c>
      <c r="AH105" s="21">
        <v>0</v>
      </c>
      <c r="AI105" s="21">
        <v>0</v>
      </c>
      <c r="AJ105" s="21">
        <v>0</v>
      </c>
      <c r="AK105" s="21">
        <v>0</v>
      </c>
      <c r="AL105" s="21">
        <v>0</v>
      </c>
      <c r="AM105" s="21">
        <v>0</v>
      </c>
      <c r="AN105" s="21">
        <v>0</v>
      </c>
      <c r="AO105" s="21">
        <v>0</v>
      </c>
      <c r="AP105" s="21">
        <v>0</v>
      </c>
      <c r="AQ105" s="21">
        <v>0</v>
      </c>
      <c r="AR105" s="21">
        <v>0</v>
      </c>
    </row>
    <row r="106" spans="8:44" ht="26" x14ac:dyDescent="0.35">
      <c r="H106" s="16" t="str">
        <f xml:space="preserve"> _xll.EPMOlapMemberO("[CONTRATO].[PARENTH1].[C83012024]","","C83012024","","000;001")</f>
        <v>C83012024</v>
      </c>
      <c r="I106" s="16" t="str">
        <f xml:space="preserve"> _xll.EPMOlapMemberO("[AREA].[PARENTH1].[10000000025005]","","Gcia. Administración","","000;001")</f>
        <v>Gcia. Administración</v>
      </c>
      <c r="J106" s="17" t="str">
        <f xml:space="preserve"> _xll.EPMOlapMemberO("[RUBRO].[PARENTH1].[5118150001]","","TRAMITES Y LICENCIAS","","000;001")</f>
        <v>TRAMITES Y LICENCIAS</v>
      </c>
      <c r="K106" s="18" t="s">
        <v>451</v>
      </c>
      <c r="L106" s="18" t="s">
        <v>40</v>
      </c>
      <c r="M106" s="28" t="s">
        <v>452</v>
      </c>
      <c r="N106" s="18" t="s">
        <v>453</v>
      </c>
      <c r="O106" s="18" t="s">
        <v>454</v>
      </c>
      <c r="P106" s="28" t="s">
        <v>455</v>
      </c>
      <c r="Q106" s="28" t="s">
        <v>456</v>
      </c>
      <c r="R106" s="18" t="s">
        <v>40</v>
      </c>
      <c r="S106" s="18" t="s">
        <v>457</v>
      </c>
      <c r="T106" s="18" t="s">
        <v>238</v>
      </c>
      <c r="U106" s="18" t="s">
        <v>458</v>
      </c>
      <c r="V106" s="18" t="s">
        <v>459</v>
      </c>
      <c r="W106" s="18" t="s">
        <v>67</v>
      </c>
      <c r="X106" s="18" t="s">
        <v>40</v>
      </c>
      <c r="Y106" s="18" t="s">
        <v>40</v>
      </c>
      <c r="Z106" s="19" t="s">
        <v>41</v>
      </c>
      <c r="AA106" s="20">
        <v>307461977278</v>
      </c>
      <c r="AB106" s="19">
        <v>6491291240</v>
      </c>
      <c r="AC106" s="21">
        <v>3245645620</v>
      </c>
      <c r="AD106" s="21">
        <v>3245645620</v>
      </c>
      <c r="AE106" s="21">
        <v>0</v>
      </c>
      <c r="AF106" s="21">
        <v>0</v>
      </c>
      <c r="AG106" s="21">
        <v>0</v>
      </c>
      <c r="AH106" s="21">
        <v>0</v>
      </c>
      <c r="AI106" s="21">
        <v>0</v>
      </c>
      <c r="AJ106" s="21">
        <v>0</v>
      </c>
      <c r="AK106" s="21">
        <v>0</v>
      </c>
      <c r="AL106" s="21">
        <v>0</v>
      </c>
      <c r="AM106" s="21">
        <v>0</v>
      </c>
      <c r="AN106" s="21">
        <v>0</v>
      </c>
      <c r="AO106" s="21">
        <v>0</v>
      </c>
      <c r="AP106" s="21">
        <v>0</v>
      </c>
      <c r="AQ106" s="21">
        <v>0</v>
      </c>
      <c r="AR106" s="21">
        <v>0</v>
      </c>
    </row>
    <row r="107" spans="8:44" ht="29" x14ac:dyDescent="0.35">
      <c r="H107" s="16" t="str">
        <f xml:space="preserve"> _xll.EPMOlapMemberO("[CONTRATO].[PARENTH1].[C83022024]","","C83022024","","000;001")</f>
        <v>C83022024</v>
      </c>
      <c r="I107" s="16" t="str">
        <f xml:space="preserve"> _xll.EPMOlapMemberO("[AREA].[PARENTH1].[10000000025005]","","Gcia. Administración","","000;001")</f>
        <v>Gcia. Administración</v>
      </c>
      <c r="J107" s="17" t="str">
        <f xml:space="preserve"> _xll.EPMOlapMemberO("[RUBRO].[PARENTH1].[5118150001]","","TRAMITES Y LICENCIAS","","000;001")</f>
        <v>TRAMITES Y LICENCIAS</v>
      </c>
      <c r="K107" s="18" t="s">
        <v>460</v>
      </c>
      <c r="L107" s="18" t="s">
        <v>40</v>
      </c>
      <c r="M107" s="28" t="s">
        <v>452</v>
      </c>
      <c r="N107" s="18" t="s">
        <v>453</v>
      </c>
      <c r="O107" s="18" t="s">
        <v>461</v>
      </c>
      <c r="P107" s="28" t="s">
        <v>462</v>
      </c>
      <c r="Q107" s="28" t="s">
        <v>463</v>
      </c>
      <c r="R107" s="18" t="s">
        <v>40</v>
      </c>
      <c r="S107" s="18" t="s">
        <v>464</v>
      </c>
      <c r="T107" s="18" t="s">
        <v>465</v>
      </c>
      <c r="U107" s="18" t="s">
        <v>458</v>
      </c>
      <c r="V107" s="18" t="s">
        <v>459</v>
      </c>
      <c r="W107" s="18" t="s">
        <v>67</v>
      </c>
      <c r="X107" s="18" t="s">
        <v>40</v>
      </c>
      <c r="Y107" s="18" t="s">
        <v>40</v>
      </c>
      <c r="Z107" s="19" t="s">
        <v>68</v>
      </c>
      <c r="AA107" s="20">
        <v>307461977278</v>
      </c>
      <c r="AB107" s="19">
        <v>2571342086</v>
      </c>
      <c r="AC107" s="21">
        <v>0</v>
      </c>
      <c r="AD107" s="21">
        <v>0</v>
      </c>
      <c r="AE107" s="21">
        <v>0</v>
      </c>
      <c r="AF107" s="21">
        <v>642835522</v>
      </c>
      <c r="AG107" s="21">
        <v>642835522</v>
      </c>
      <c r="AH107" s="21">
        <v>642835522</v>
      </c>
      <c r="AI107" s="21">
        <v>642835520</v>
      </c>
      <c r="AJ107" s="21">
        <v>0</v>
      </c>
      <c r="AK107" s="21">
        <v>0</v>
      </c>
      <c r="AL107" s="21">
        <v>0</v>
      </c>
      <c r="AM107" s="21">
        <v>0</v>
      </c>
      <c r="AN107" s="21">
        <v>0</v>
      </c>
      <c r="AO107" s="21">
        <v>0</v>
      </c>
      <c r="AP107" s="21">
        <v>0</v>
      </c>
      <c r="AQ107" s="21">
        <v>0</v>
      </c>
      <c r="AR107" s="21">
        <v>0</v>
      </c>
    </row>
    <row r="108" spans="8:44" ht="29" x14ac:dyDescent="0.35">
      <c r="H108" s="16" t="str">
        <f xml:space="preserve"> _xll.EPMOlapMemberO("[CONTRATO].[PARENTH1].[C83032024]","","C83032024","","000;001")</f>
        <v>C83032024</v>
      </c>
      <c r="I108" s="16" t="str">
        <f xml:space="preserve"> _xll.EPMOlapMemberO("[AREA].[PARENTH1].[10000000025005]","","Gcia. Administración","","000;001")</f>
        <v>Gcia. Administración</v>
      </c>
      <c r="J108" s="17" t="str">
        <f xml:space="preserve"> _xll.EPMOlapMemberO("[RUBRO].[PARENTH1].[5118150001]","","TRAMITES Y LICENCIAS","","000;001")</f>
        <v>TRAMITES Y LICENCIAS</v>
      </c>
      <c r="K108" s="18" t="s">
        <v>466</v>
      </c>
      <c r="L108" s="18" t="s">
        <v>40</v>
      </c>
      <c r="M108" s="28" t="s">
        <v>452</v>
      </c>
      <c r="N108" s="18" t="s">
        <v>453</v>
      </c>
      <c r="O108" s="18" t="s">
        <v>461</v>
      </c>
      <c r="P108" s="28" t="s">
        <v>467</v>
      </c>
      <c r="Q108" s="28" t="s">
        <v>463</v>
      </c>
      <c r="R108" s="18" t="s">
        <v>40</v>
      </c>
      <c r="S108" s="18" t="s">
        <v>457</v>
      </c>
      <c r="T108" s="18" t="s">
        <v>224</v>
      </c>
      <c r="U108" s="18" t="s">
        <v>468</v>
      </c>
      <c r="V108" s="18" t="s">
        <v>459</v>
      </c>
      <c r="W108" s="18" t="s">
        <v>67</v>
      </c>
      <c r="X108" s="18" t="s">
        <v>40</v>
      </c>
      <c r="Y108" s="18" t="s">
        <v>40</v>
      </c>
      <c r="Z108" s="19" t="s">
        <v>68</v>
      </c>
      <c r="AA108" s="20">
        <v>307461977278</v>
      </c>
      <c r="AB108" s="19">
        <v>3357195210</v>
      </c>
      <c r="AC108" s="21">
        <v>0</v>
      </c>
      <c r="AD108" s="21">
        <v>335719521</v>
      </c>
      <c r="AE108" s="21">
        <v>755368922</v>
      </c>
      <c r="AF108" s="21">
        <v>755368922</v>
      </c>
      <c r="AG108" s="21">
        <v>755368922</v>
      </c>
      <c r="AH108" s="21">
        <v>755368923</v>
      </c>
      <c r="AI108" s="21">
        <v>0</v>
      </c>
      <c r="AJ108" s="21">
        <v>0</v>
      </c>
      <c r="AK108" s="21">
        <v>0</v>
      </c>
      <c r="AL108" s="21">
        <v>0</v>
      </c>
      <c r="AM108" s="21">
        <v>0</v>
      </c>
      <c r="AN108" s="21">
        <v>0</v>
      </c>
      <c r="AO108" s="21">
        <v>0</v>
      </c>
      <c r="AP108" s="21">
        <v>0</v>
      </c>
      <c r="AQ108" s="21">
        <v>0</v>
      </c>
      <c r="AR108" s="21">
        <v>0</v>
      </c>
    </row>
    <row r="109" spans="8:44" ht="26" x14ac:dyDescent="0.35">
      <c r="H109" s="16" t="str">
        <f xml:space="preserve"> _xll.EPMOlapMemberO("[CONTRATO].[PARENTH1].[C83042024]","","C83042024","","000;001")</f>
        <v>C83042024</v>
      </c>
      <c r="I109" s="16" t="str">
        <f xml:space="preserve"> _xll.EPMOlapMemberO("[AREA].[PARENTH1].[10000000025005]","","Gcia. Administración","","000;001")</f>
        <v>Gcia. Administración</v>
      </c>
      <c r="J109" s="17" t="str">
        <f xml:space="preserve"> _xll.EPMOlapMemberO("[RUBRO].[PARENTH1].[5118150001]","","TRAMITES Y LICENCIAS","","000;001")</f>
        <v>TRAMITES Y LICENCIAS</v>
      </c>
      <c r="K109" s="18" t="s">
        <v>469</v>
      </c>
      <c r="L109" s="18" t="s">
        <v>40</v>
      </c>
      <c r="M109" s="28" t="s">
        <v>452</v>
      </c>
      <c r="N109" s="18" t="s">
        <v>453</v>
      </c>
      <c r="O109" s="18" t="s">
        <v>461</v>
      </c>
      <c r="P109" s="28" t="s">
        <v>470</v>
      </c>
      <c r="Q109" s="28" t="s">
        <v>463</v>
      </c>
      <c r="R109" s="18" t="s">
        <v>40</v>
      </c>
      <c r="S109" s="18" t="s">
        <v>457</v>
      </c>
      <c r="T109" s="18" t="s">
        <v>224</v>
      </c>
      <c r="U109" s="18" t="s">
        <v>471</v>
      </c>
      <c r="V109" s="18" t="s">
        <v>459</v>
      </c>
      <c r="W109" s="18" t="s">
        <v>67</v>
      </c>
      <c r="X109" s="18" t="s">
        <v>40</v>
      </c>
      <c r="Y109" s="18" t="s">
        <v>40</v>
      </c>
      <c r="Z109" s="19" t="s">
        <v>68</v>
      </c>
      <c r="AA109" s="20">
        <v>307461977278</v>
      </c>
      <c r="AB109" s="19">
        <v>4763194619</v>
      </c>
      <c r="AC109" s="21">
        <v>0</v>
      </c>
      <c r="AD109" s="21">
        <v>476319462</v>
      </c>
      <c r="AE109" s="21">
        <v>1071718789</v>
      </c>
      <c r="AF109" s="21">
        <v>1071718789</v>
      </c>
      <c r="AG109" s="21">
        <v>1071718789</v>
      </c>
      <c r="AH109" s="21">
        <v>1071718790</v>
      </c>
      <c r="AI109" s="21">
        <v>0</v>
      </c>
      <c r="AJ109" s="21">
        <v>0</v>
      </c>
      <c r="AK109" s="21">
        <v>0</v>
      </c>
      <c r="AL109" s="21">
        <v>0</v>
      </c>
      <c r="AM109" s="21">
        <v>0</v>
      </c>
      <c r="AN109" s="21">
        <v>0</v>
      </c>
      <c r="AO109" s="21">
        <v>0</v>
      </c>
      <c r="AP109" s="21">
        <v>0</v>
      </c>
      <c r="AQ109" s="21">
        <v>0</v>
      </c>
      <c r="AR109" s="21">
        <v>0</v>
      </c>
    </row>
    <row r="110" spans="8:44" ht="29" x14ac:dyDescent="0.35">
      <c r="H110" s="16" t="str">
        <f xml:space="preserve"> _xll.EPMOlapMemberO("[CONTRATO].[PARENTH1].[C83052024]","","C83052024","","000;001")</f>
        <v>C83052024</v>
      </c>
      <c r="I110" s="16" t="str">
        <f xml:space="preserve"> _xll.EPMOlapMemberO("[AREA].[PARENTH1].[10000000025005]","","Gcia. Administración","","000;001")</f>
        <v>Gcia. Administración</v>
      </c>
      <c r="J110" s="17" t="str">
        <f xml:space="preserve"> _xll.EPMOlapMemberO("[RUBRO].[PARENTH1].[5118150001]","","TRAMITES Y LICENCIAS","","000;001")</f>
        <v>TRAMITES Y LICENCIAS</v>
      </c>
      <c r="K110" s="18" t="s">
        <v>472</v>
      </c>
      <c r="L110" s="18" t="s">
        <v>40</v>
      </c>
      <c r="M110" s="28" t="s">
        <v>452</v>
      </c>
      <c r="N110" s="18" t="s">
        <v>453</v>
      </c>
      <c r="O110" s="18" t="s">
        <v>454</v>
      </c>
      <c r="P110" s="28" t="s">
        <v>462</v>
      </c>
      <c r="Q110" s="28" t="s">
        <v>463</v>
      </c>
      <c r="R110" s="18" t="s">
        <v>40</v>
      </c>
      <c r="S110" s="18" t="s">
        <v>457</v>
      </c>
      <c r="T110" s="18" t="s">
        <v>449</v>
      </c>
      <c r="U110" s="18" t="s">
        <v>458</v>
      </c>
      <c r="V110" s="18" t="s">
        <v>459</v>
      </c>
      <c r="W110" s="18" t="s">
        <v>67</v>
      </c>
      <c r="X110" s="18" t="s">
        <v>40</v>
      </c>
      <c r="Y110" s="18" t="s">
        <v>40</v>
      </c>
      <c r="Z110" s="19" t="s">
        <v>41</v>
      </c>
      <c r="AA110" s="20">
        <v>307461977278</v>
      </c>
      <c r="AB110" s="19">
        <v>6000362124</v>
      </c>
      <c r="AC110" s="21">
        <v>1500090531</v>
      </c>
      <c r="AD110" s="21">
        <v>1500090531</v>
      </c>
      <c r="AE110" s="21">
        <v>1500090531</v>
      </c>
      <c r="AF110" s="21">
        <v>1500090531</v>
      </c>
      <c r="AG110" s="21">
        <v>0</v>
      </c>
      <c r="AH110" s="21">
        <v>0</v>
      </c>
      <c r="AI110" s="21">
        <v>0</v>
      </c>
      <c r="AJ110" s="21">
        <v>0</v>
      </c>
      <c r="AK110" s="21">
        <v>0</v>
      </c>
      <c r="AL110" s="21">
        <v>0</v>
      </c>
      <c r="AM110" s="21">
        <v>0</v>
      </c>
      <c r="AN110" s="21">
        <v>0</v>
      </c>
      <c r="AO110" s="21">
        <v>0</v>
      </c>
      <c r="AP110" s="21">
        <v>0</v>
      </c>
      <c r="AQ110" s="21">
        <v>0</v>
      </c>
      <c r="AR110" s="21">
        <v>0</v>
      </c>
    </row>
    <row r="111" spans="8:44" ht="29" x14ac:dyDescent="0.35">
      <c r="H111" s="16" t="str">
        <f xml:space="preserve"> _xll.EPMOlapMemberO("[CONTRATO].[PARENTH1].[C83062024]","","C83062024","","000;001")</f>
        <v>C83062024</v>
      </c>
      <c r="I111" s="16" t="str">
        <f xml:space="preserve"> _xll.EPMOlapMemberO("[AREA].[PARENTH1].[10000000025005]","","Gcia. Administración","","000;001")</f>
        <v>Gcia. Administración</v>
      </c>
      <c r="J111" s="17" t="str">
        <f xml:space="preserve"> _xll.EPMOlapMemberO("[RUBRO].[PARENTH1].[5118150001]","","TRAMITES Y LICENCIAS","","000;001")</f>
        <v>TRAMITES Y LICENCIAS</v>
      </c>
      <c r="K111" s="18" t="s">
        <v>473</v>
      </c>
      <c r="L111" s="18" t="s">
        <v>40</v>
      </c>
      <c r="M111" s="28" t="s">
        <v>452</v>
      </c>
      <c r="N111" s="18" t="s">
        <v>453</v>
      </c>
      <c r="O111" s="18" t="s">
        <v>454</v>
      </c>
      <c r="P111" s="28" t="s">
        <v>462</v>
      </c>
      <c r="Q111" s="28" t="s">
        <v>474</v>
      </c>
      <c r="R111" s="18" t="s">
        <v>40</v>
      </c>
      <c r="S111" s="18" t="s">
        <v>457</v>
      </c>
      <c r="T111" s="18" t="s">
        <v>449</v>
      </c>
      <c r="U111" s="18" t="s">
        <v>458</v>
      </c>
      <c r="V111" s="18" t="s">
        <v>459</v>
      </c>
      <c r="W111" s="18" t="s">
        <v>67</v>
      </c>
      <c r="X111" s="18" t="s">
        <v>40</v>
      </c>
      <c r="Y111" s="18" t="s">
        <v>40</v>
      </c>
      <c r="Z111" s="19" t="s">
        <v>41</v>
      </c>
      <c r="AA111" s="20">
        <v>307461977278</v>
      </c>
      <c r="AB111" s="19">
        <v>4678296156</v>
      </c>
      <c r="AC111" s="21">
        <v>1169574039</v>
      </c>
      <c r="AD111" s="21">
        <v>1169574039</v>
      </c>
      <c r="AE111" s="21">
        <v>1169574039</v>
      </c>
      <c r="AF111" s="21">
        <v>1169574039</v>
      </c>
      <c r="AG111" s="21">
        <v>0</v>
      </c>
      <c r="AH111" s="21">
        <v>0</v>
      </c>
      <c r="AI111" s="21">
        <v>0</v>
      </c>
      <c r="AJ111" s="21">
        <v>0</v>
      </c>
      <c r="AK111" s="21">
        <v>0</v>
      </c>
      <c r="AL111" s="21">
        <v>0</v>
      </c>
      <c r="AM111" s="21">
        <v>0</v>
      </c>
      <c r="AN111" s="21">
        <v>0</v>
      </c>
      <c r="AO111" s="21">
        <v>0</v>
      </c>
      <c r="AP111" s="21">
        <v>0</v>
      </c>
      <c r="AQ111" s="21">
        <v>0</v>
      </c>
      <c r="AR111" s="21">
        <v>0</v>
      </c>
    </row>
    <row r="112" spans="8:44" ht="29" x14ac:dyDescent="0.35">
      <c r="H112" s="16" t="str">
        <f xml:space="preserve"> _xll.EPMOlapMemberO("[CONTRATO].[PARENTH1].[C83072024]","","C83072024","","000;001")</f>
        <v>C83072024</v>
      </c>
      <c r="I112" s="16" t="str">
        <f xml:space="preserve"> _xll.EPMOlapMemberO("[AREA].[PARENTH1].[10000000025005]","","Gcia. Administración","","000;001")</f>
        <v>Gcia. Administración</v>
      </c>
      <c r="J112" s="17" t="str">
        <f xml:space="preserve"> _xll.EPMOlapMemberO("[RUBRO].[PARENTH1].[5118150001]","","TRAMITES Y LICENCIAS","","000;001")</f>
        <v>TRAMITES Y LICENCIAS</v>
      </c>
      <c r="K112" s="18" t="s">
        <v>475</v>
      </c>
      <c r="L112" s="18" t="s">
        <v>40</v>
      </c>
      <c r="M112" s="28" t="s">
        <v>452</v>
      </c>
      <c r="N112" s="18" t="s">
        <v>453</v>
      </c>
      <c r="O112" s="18" t="s">
        <v>461</v>
      </c>
      <c r="P112" s="28" t="s">
        <v>476</v>
      </c>
      <c r="Q112" s="28" t="s">
        <v>463</v>
      </c>
      <c r="R112" s="18" t="s">
        <v>40</v>
      </c>
      <c r="S112" s="18" t="s">
        <v>464</v>
      </c>
      <c r="T112" s="18" t="s">
        <v>245</v>
      </c>
      <c r="U112" s="18" t="s">
        <v>458</v>
      </c>
      <c r="V112" s="18" t="s">
        <v>459</v>
      </c>
      <c r="W112" s="18" t="s">
        <v>67</v>
      </c>
      <c r="X112" s="18" t="s">
        <v>40</v>
      </c>
      <c r="Y112" s="18" t="s">
        <v>40</v>
      </c>
      <c r="Z112" s="19" t="s">
        <v>68</v>
      </c>
      <c r="AA112" s="20">
        <v>307461977278</v>
      </c>
      <c r="AB112" s="19">
        <v>3387361148</v>
      </c>
      <c r="AC112" s="21">
        <v>0</v>
      </c>
      <c r="AD112" s="21">
        <v>0</v>
      </c>
      <c r="AE112" s="21">
        <v>0</v>
      </c>
      <c r="AF112" s="21">
        <v>677472230</v>
      </c>
      <c r="AG112" s="21">
        <v>677472230</v>
      </c>
      <c r="AH112" s="21">
        <v>677472230</v>
      </c>
      <c r="AI112" s="21">
        <v>677472230</v>
      </c>
      <c r="AJ112" s="21">
        <v>677472228</v>
      </c>
      <c r="AK112" s="21">
        <v>0</v>
      </c>
      <c r="AL112" s="21">
        <v>0</v>
      </c>
      <c r="AM112" s="21">
        <v>0</v>
      </c>
      <c r="AN112" s="21">
        <v>0</v>
      </c>
      <c r="AO112" s="21">
        <v>0</v>
      </c>
      <c r="AP112" s="21">
        <v>0</v>
      </c>
      <c r="AQ112" s="21">
        <v>0</v>
      </c>
      <c r="AR112" s="21">
        <v>0</v>
      </c>
    </row>
    <row r="113" spans="8:44" ht="26" x14ac:dyDescent="0.35">
      <c r="H113" s="16" t="str">
        <f xml:space="preserve"> _xll.EPMOlapMemberO("[CONTRATO].[PARENTH1].[C83082024]","","C83082024","","000;001")</f>
        <v>C83082024</v>
      </c>
      <c r="I113" s="16" t="str">
        <f xml:space="preserve"> _xll.EPMOlapMemberO("[AREA].[PARENTH1].[10000000025005]","","Gcia. Administración","","000;001")</f>
        <v>Gcia. Administración</v>
      </c>
      <c r="J113" s="17" t="str">
        <f xml:space="preserve"> _xll.EPMOlapMemberO("[RUBRO].[PARENTH1].[5118150001]","","TRAMITES Y LICENCIAS","","000;001")</f>
        <v>TRAMITES Y LICENCIAS</v>
      </c>
      <c r="K113" s="18" t="s">
        <v>477</v>
      </c>
      <c r="L113" s="18" t="s">
        <v>40</v>
      </c>
      <c r="M113" s="28" t="s">
        <v>452</v>
      </c>
      <c r="N113" s="18" t="s">
        <v>453</v>
      </c>
      <c r="O113" s="18" t="s">
        <v>461</v>
      </c>
      <c r="P113" s="28" t="s">
        <v>478</v>
      </c>
      <c r="Q113" s="28" t="s">
        <v>479</v>
      </c>
      <c r="R113" s="18" t="s">
        <v>40</v>
      </c>
      <c r="S113" s="18" t="s">
        <v>480</v>
      </c>
      <c r="T113" s="18" t="s">
        <v>35</v>
      </c>
      <c r="U113" s="18" t="s">
        <v>481</v>
      </c>
      <c r="V113" s="18" t="s">
        <v>459</v>
      </c>
      <c r="W113" s="18" t="s">
        <v>67</v>
      </c>
      <c r="X113" s="18" t="s">
        <v>40</v>
      </c>
      <c r="Y113" s="18" t="s">
        <v>40</v>
      </c>
      <c r="Z113" s="19" t="s">
        <v>68</v>
      </c>
      <c r="AA113" s="20">
        <v>307461977278</v>
      </c>
      <c r="AB113" s="19">
        <v>1200000000</v>
      </c>
      <c r="AC113" s="21">
        <v>0</v>
      </c>
      <c r="AD113" s="21">
        <v>0</v>
      </c>
      <c r="AE113" s="21">
        <v>0</v>
      </c>
      <c r="AF113" s="21">
        <v>0</v>
      </c>
      <c r="AG113" s="21">
        <v>400000000</v>
      </c>
      <c r="AH113" s="21">
        <v>150000000</v>
      </c>
      <c r="AI113" s="21">
        <v>150000000</v>
      </c>
      <c r="AJ113" s="21">
        <v>180000000</v>
      </c>
      <c r="AK113" s="21">
        <v>80000000</v>
      </c>
      <c r="AL113" s="21">
        <v>80000000</v>
      </c>
      <c r="AM113" s="21">
        <v>80000000</v>
      </c>
      <c r="AN113" s="21">
        <v>80000000</v>
      </c>
      <c r="AO113" s="21">
        <v>0</v>
      </c>
      <c r="AP113" s="21">
        <v>0</v>
      </c>
      <c r="AQ113" s="21">
        <v>0</v>
      </c>
      <c r="AR113" s="21">
        <v>0</v>
      </c>
    </row>
    <row r="114" spans="8:44" ht="26" x14ac:dyDescent="0.35">
      <c r="H114" s="16" t="str">
        <f xml:space="preserve"> _xll.EPMOlapMemberO("[CONTRATO].[PARENTH1].[C83092024]","","C83092024","","000;001")</f>
        <v>C83092024</v>
      </c>
      <c r="I114" s="16" t="str">
        <f xml:space="preserve"> _xll.EPMOlapMemberO("[AREA].[PARENTH1].[10000000025005]","","Gcia. Administración","","000;001")</f>
        <v>Gcia. Administración</v>
      </c>
      <c r="J114" s="17" t="str">
        <f xml:space="preserve"> _xll.EPMOlapMemberO("[RUBRO].[PARENTH1].[5118150001]","","TRAMITES Y LICENCIAS","","000;001")</f>
        <v>TRAMITES Y LICENCIAS</v>
      </c>
      <c r="K114" s="18" t="s">
        <v>482</v>
      </c>
      <c r="L114" s="18" t="s">
        <v>40</v>
      </c>
      <c r="M114" s="28" t="s">
        <v>452</v>
      </c>
      <c r="N114" s="18" t="s">
        <v>453</v>
      </c>
      <c r="O114" s="18" t="s">
        <v>461</v>
      </c>
      <c r="P114" s="28" t="s">
        <v>483</v>
      </c>
      <c r="Q114" s="28" t="s">
        <v>463</v>
      </c>
      <c r="R114" s="18" t="s">
        <v>40</v>
      </c>
      <c r="S114" s="18" t="s">
        <v>464</v>
      </c>
      <c r="T114" s="18" t="s">
        <v>224</v>
      </c>
      <c r="U114" s="18" t="s">
        <v>458</v>
      </c>
      <c r="V114" s="18" t="s">
        <v>459</v>
      </c>
      <c r="W114" s="18" t="s">
        <v>67</v>
      </c>
      <c r="X114" s="18" t="s">
        <v>40</v>
      </c>
      <c r="Y114" s="18" t="s">
        <v>40</v>
      </c>
      <c r="Z114" s="19" t="s">
        <v>68</v>
      </c>
      <c r="AA114" s="20">
        <v>307461977278</v>
      </c>
      <c r="AB114" s="19">
        <v>2595487680</v>
      </c>
      <c r="AC114" s="21">
        <v>0</v>
      </c>
      <c r="AD114" s="21">
        <v>0</v>
      </c>
      <c r="AE114" s="21">
        <v>0</v>
      </c>
      <c r="AF114" s="21">
        <v>865162560</v>
      </c>
      <c r="AG114" s="21">
        <v>865162560</v>
      </c>
      <c r="AH114" s="21">
        <v>865162560</v>
      </c>
      <c r="AI114" s="21">
        <v>0</v>
      </c>
      <c r="AJ114" s="21">
        <v>0</v>
      </c>
      <c r="AK114" s="21">
        <v>0</v>
      </c>
      <c r="AL114" s="21">
        <v>0</v>
      </c>
      <c r="AM114" s="21">
        <v>0</v>
      </c>
      <c r="AN114" s="21">
        <v>0</v>
      </c>
      <c r="AO114" s="21">
        <v>0</v>
      </c>
      <c r="AP114" s="21">
        <v>0</v>
      </c>
      <c r="AQ114" s="21">
        <v>0</v>
      </c>
      <c r="AR114" s="21">
        <v>0</v>
      </c>
    </row>
    <row r="115" spans="8:44" ht="29" x14ac:dyDescent="0.35">
      <c r="H115" s="16" t="str">
        <f xml:space="preserve"> _xll.EPMOlapMemberO("[CONTRATO].[PARENTH1].[C77012024]","","C77012024","","000;001")</f>
        <v>C77012024</v>
      </c>
      <c r="I115" s="16" t="str">
        <f xml:space="preserve"> _xll.EPMOlapMemberO("[AREA].[PARENTH1].[10000000025005]","","Gcia. Administración","","000;001")</f>
        <v>Gcia. Administración</v>
      </c>
      <c r="J115" s="17" t="str">
        <f xml:space="preserve"> _xll.EPMOlapMemberO("[RUBRO].[PARENTH1].[5118150001]","","TRAMITES Y LICENCIAS","","000;001")</f>
        <v>TRAMITES Y LICENCIAS</v>
      </c>
      <c r="K115" s="18" t="s">
        <v>484</v>
      </c>
      <c r="L115" s="18" t="s">
        <v>40</v>
      </c>
      <c r="M115" s="28" t="s">
        <v>452</v>
      </c>
      <c r="N115" s="18" t="s">
        <v>453</v>
      </c>
      <c r="O115" s="18" t="s">
        <v>454</v>
      </c>
      <c r="P115" s="28" t="s">
        <v>485</v>
      </c>
      <c r="Q115" s="28" t="s">
        <v>486</v>
      </c>
      <c r="R115" s="18" t="s">
        <v>40</v>
      </c>
      <c r="S115" s="18" t="s">
        <v>457</v>
      </c>
      <c r="T115" s="18" t="s">
        <v>35</v>
      </c>
      <c r="U115" s="18" t="s">
        <v>458</v>
      </c>
      <c r="V115" s="18" t="s">
        <v>459</v>
      </c>
      <c r="W115" s="18" t="s">
        <v>67</v>
      </c>
      <c r="X115" s="18" t="s">
        <v>40</v>
      </c>
      <c r="Y115" s="18" t="s">
        <v>40</v>
      </c>
      <c r="Z115" s="19" t="s">
        <v>68</v>
      </c>
      <c r="AA115" s="20">
        <v>307461977278</v>
      </c>
      <c r="AB115" s="19">
        <v>4100000000</v>
      </c>
      <c r="AC115" s="21">
        <v>375000000</v>
      </c>
      <c r="AD115" s="21">
        <v>375000000</v>
      </c>
      <c r="AE115" s="21">
        <v>375000000</v>
      </c>
      <c r="AF115" s="21">
        <v>375000000</v>
      </c>
      <c r="AG115" s="21">
        <v>375000000</v>
      </c>
      <c r="AH115" s="21">
        <v>375000000</v>
      </c>
      <c r="AI115" s="21">
        <v>375000000</v>
      </c>
      <c r="AJ115" s="21">
        <v>275000000</v>
      </c>
      <c r="AK115" s="21">
        <v>275000000</v>
      </c>
      <c r="AL115" s="21">
        <v>275000000</v>
      </c>
      <c r="AM115" s="21">
        <v>275000000</v>
      </c>
      <c r="AN115" s="21">
        <v>375000000</v>
      </c>
      <c r="AO115" s="21">
        <v>0</v>
      </c>
      <c r="AP115" s="21">
        <v>0</v>
      </c>
      <c r="AQ115" s="21">
        <v>0</v>
      </c>
      <c r="AR115" s="21">
        <v>0</v>
      </c>
    </row>
    <row r="116" spans="8:44" ht="29" x14ac:dyDescent="0.35">
      <c r="H116" s="16" t="str">
        <f xml:space="preserve"> _xll.EPMOlapMemberO("[CONTRATO].[PARENTH1].[C82512024]","","C82512024","","000;001")</f>
        <v>C82512024</v>
      </c>
      <c r="I116" s="16" t="str">
        <f xml:space="preserve"> _xll.EPMOlapMemberO("[AREA].[PARENTH1].[10000000025005]","","Gcia. Administración","","000;001")</f>
        <v>Gcia. Administración</v>
      </c>
      <c r="J116" s="17" t="str">
        <f xml:space="preserve"> _xll.EPMOlapMemberO("[RUBRO].[PARENTH1].[5118150001]","","TRAMITES Y LICENCIAS","","000;001")</f>
        <v>TRAMITES Y LICENCIAS</v>
      </c>
      <c r="K116" s="18" t="s">
        <v>487</v>
      </c>
      <c r="L116" s="18" t="s">
        <v>40</v>
      </c>
      <c r="M116" s="28" t="s">
        <v>452</v>
      </c>
      <c r="N116" s="18" t="s">
        <v>453</v>
      </c>
      <c r="O116" s="18" t="s">
        <v>454</v>
      </c>
      <c r="P116" s="28" t="s">
        <v>488</v>
      </c>
      <c r="Q116" s="28" t="s">
        <v>489</v>
      </c>
      <c r="R116" s="18" t="s">
        <v>40</v>
      </c>
      <c r="S116" s="18" t="s">
        <v>457</v>
      </c>
      <c r="T116" s="18" t="s">
        <v>35</v>
      </c>
      <c r="U116" s="18" t="s">
        <v>458</v>
      </c>
      <c r="V116" s="18" t="s">
        <v>459</v>
      </c>
      <c r="W116" s="18" t="s">
        <v>67</v>
      </c>
      <c r="X116" s="18" t="s">
        <v>40</v>
      </c>
      <c r="Y116" s="18" t="s">
        <v>40</v>
      </c>
      <c r="Z116" s="19" t="s">
        <v>41</v>
      </c>
      <c r="AA116" s="20">
        <v>307461977278</v>
      </c>
      <c r="AB116" s="19">
        <v>5034068149</v>
      </c>
      <c r="AC116" s="21">
        <v>416666666</v>
      </c>
      <c r="AD116" s="21">
        <v>416666666</v>
      </c>
      <c r="AE116" s="21">
        <v>416666666</v>
      </c>
      <c r="AF116" s="21">
        <v>416666666</v>
      </c>
      <c r="AG116" s="21">
        <v>416666667</v>
      </c>
      <c r="AH116" s="21">
        <v>416666667</v>
      </c>
      <c r="AI116" s="21">
        <v>416666667</v>
      </c>
      <c r="AJ116" s="21">
        <v>416666667</v>
      </c>
      <c r="AK116" s="21">
        <v>416666667</v>
      </c>
      <c r="AL116" s="21">
        <v>416666667</v>
      </c>
      <c r="AM116" s="21">
        <v>416666667</v>
      </c>
      <c r="AN116" s="21">
        <v>450734816</v>
      </c>
      <c r="AO116" s="21">
        <v>0</v>
      </c>
      <c r="AP116" s="21">
        <v>0</v>
      </c>
      <c r="AQ116" s="21">
        <v>0</v>
      </c>
      <c r="AR116" s="21">
        <v>0</v>
      </c>
    </row>
    <row r="117" spans="8:44" ht="26" x14ac:dyDescent="0.35">
      <c r="H117" s="16" t="str">
        <f xml:space="preserve"> _xll.EPMOlapMemberO("[CONTRATO].[PARENTH1].[C82522024]","","C82522024","","000;001")</f>
        <v>C82522024</v>
      </c>
      <c r="I117" s="16" t="str">
        <f xml:space="preserve"> _xll.EPMOlapMemberO("[AREA].[PARENTH1].[10000000025005]","","Gcia. Administración","","000;001")</f>
        <v>Gcia. Administración</v>
      </c>
      <c r="J117" s="17" t="str">
        <f xml:space="preserve"> _xll.EPMOlapMemberO("[RUBRO].[PARENTH1].[5118150001]","","TRAMITES Y LICENCIAS","","000;001")</f>
        <v>TRAMITES Y LICENCIAS</v>
      </c>
      <c r="K117" s="18" t="s">
        <v>490</v>
      </c>
      <c r="L117" s="18" t="s">
        <v>40</v>
      </c>
      <c r="M117" s="28" t="s">
        <v>452</v>
      </c>
      <c r="N117" s="18" t="s">
        <v>453</v>
      </c>
      <c r="O117" s="18" t="s">
        <v>454</v>
      </c>
      <c r="P117" s="28" t="s">
        <v>491</v>
      </c>
      <c r="Q117" s="28" t="s">
        <v>489</v>
      </c>
      <c r="R117" s="18" t="s">
        <v>40</v>
      </c>
      <c r="S117" s="18" t="s">
        <v>457</v>
      </c>
      <c r="T117" s="18" t="s">
        <v>35</v>
      </c>
      <c r="U117" s="18" t="s">
        <v>458</v>
      </c>
      <c r="V117" s="18" t="s">
        <v>459</v>
      </c>
      <c r="W117" s="18" t="s">
        <v>67</v>
      </c>
      <c r="X117" s="18" t="s">
        <v>40</v>
      </c>
      <c r="Y117" s="18" t="s">
        <v>40</v>
      </c>
      <c r="Z117" s="19" t="s">
        <v>41</v>
      </c>
      <c r="AA117" s="20">
        <v>307461977278</v>
      </c>
      <c r="AB117" s="19">
        <v>5964667986</v>
      </c>
      <c r="AC117" s="21">
        <v>416666666</v>
      </c>
      <c r="AD117" s="21">
        <v>416666666</v>
      </c>
      <c r="AE117" s="21">
        <v>416666666</v>
      </c>
      <c r="AF117" s="21">
        <v>416666666</v>
      </c>
      <c r="AG117" s="21">
        <v>416666667</v>
      </c>
      <c r="AH117" s="21">
        <v>416666667</v>
      </c>
      <c r="AI117" s="21">
        <v>416666667</v>
      </c>
      <c r="AJ117" s="21">
        <v>416666667</v>
      </c>
      <c r="AK117" s="21">
        <v>416666667</v>
      </c>
      <c r="AL117" s="21">
        <v>416666667</v>
      </c>
      <c r="AM117" s="21">
        <v>881334653</v>
      </c>
      <c r="AN117" s="21">
        <v>916666667</v>
      </c>
      <c r="AO117" s="21">
        <v>0</v>
      </c>
      <c r="AP117" s="21">
        <v>0</v>
      </c>
      <c r="AQ117" s="21">
        <v>0</v>
      </c>
      <c r="AR117" s="21">
        <v>0</v>
      </c>
    </row>
    <row r="118" spans="8:44" ht="26" x14ac:dyDescent="0.35">
      <c r="H118" s="16" t="str">
        <f xml:space="preserve"> _xll.EPMOlapMemberO("[CONTRATO].[PARENTH1].[C82532024]","","C82532024","","000;001")</f>
        <v>C82532024</v>
      </c>
      <c r="I118" s="16" t="str">
        <f xml:space="preserve"> _xll.EPMOlapMemberO("[AREA].[PARENTH1].[10000000025005]","","Gcia. Administración","","000;001")</f>
        <v>Gcia. Administración</v>
      </c>
      <c r="J118" s="17" t="str">
        <f xml:space="preserve"> _xll.EPMOlapMemberO("[RUBRO].[PARENTH1].[5118150001]","","TRAMITES Y LICENCIAS","","000;001")</f>
        <v>TRAMITES Y LICENCIAS</v>
      </c>
      <c r="K118" s="18" t="s">
        <v>492</v>
      </c>
      <c r="L118" s="18" t="s">
        <v>40</v>
      </c>
      <c r="M118" s="28" t="s">
        <v>452</v>
      </c>
      <c r="N118" s="18" t="s">
        <v>453</v>
      </c>
      <c r="O118" s="18" t="s">
        <v>454</v>
      </c>
      <c r="P118" s="28" t="s">
        <v>470</v>
      </c>
      <c r="Q118" s="28" t="s">
        <v>489</v>
      </c>
      <c r="R118" s="18" t="s">
        <v>40</v>
      </c>
      <c r="S118" s="18" t="s">
        <v>457</v>
      </c>
      <c r="T118" s="18" t="s">
        <v>35</v>
      </c>
      <c r="U118" s="18" t="s">
        <v>458</v>
      </c>
      <c r="V118" s="18" t="s">
        <v>459</v>
      </c>
      <c r="W118" s="18" t="s">
        <v>67</v>
      </c>
      <c r="X118" s="18" t="s">
        <v>40</v>
      </c>
      <c r="Y118" s="18" t="s">
        <v>40</v>
      </c>
      <c r="Z118" s="19" t="s">
        <v>41</v>
      </c>
      <c r="AA118" s="20">
        <v>307461977278</v>
      </c>
      <c r="AB118" s="19">
        <v>5073349549</v>
      </c>
      <c r="AC118" s="21">
        <v>416666666</v>
      </c>
      <c r="AD118" s="21">
        <v>416666666</v>
      </c>
      <c r="AE118" s="21">
        <v>416666666</v>
      </c>
      <c r="AF118" s="21">
        <v>416666666</v>
      </c>
      <c r="AG118" s="21">
        <v>416666667</v>
      </c>
      <c r="AH118" s="21">
        <v>416666667</v>
      </c>
      <c r="AI118" s="21">
        <v>416666667</v>
      </c>
      <c r="AJ118" s="21">
        <v>416666667</v>
      </c>
      <c r="AK118" s="21">
        <v>416666667</v>
      </c>
      <c r="AL118" s="21">
        <v>416666667</v>
      </c>
      <c r="AM118" s="21">
        <v>416666667</v>
      </c>
      <c r="AN118" s="21">
        <v>490016216</v>
      </c>
      <c r="AO118" s="21">
        <v>0</v>
      </c>
      <c r="AP118" s="21">
        <v>0</v>
      </c>
      <c r="AQ118" s="21">
        <v>0</v>
      </c>
      <c r="AR118" s="21">
        <v>0</v>
      </c>
    </row>
    <row r="119" spans="8:44" ht="29" x14ac:dyDescent="0.35">
      <c r="H119" s="16" t="str">
        <f xml:space="preserve"> _xll.EPMOlapMemberO("[CONTRATO].[PARENTH1].[C75012024]","","C75012024","","000;001")</f>
        <v>C75012024</v>
      </c>
      <c r="I119" s="16" t="str">
        <f xml:space="preserve"> _xll.EPMOlapMemberO("[AREA].[PARENTH1].[10000000025005]","","Gcia. Administración","","000;001")</f>
        <v>Gcia. Administración</v>
      </c>
      <c r="J119" s="17" t="str">
        <f xml:space="preserve"> _xll.EPMOlapMemberO("[RUBRO].[PARENTH1].[5118150001]","","TRAMITES Y LICENCIAS","","000;001")</f>
        <v>TRAMITES Y LICENCIAS</v>
      </c>
      <c r="K119" s="18" t="s">
        <v>493</v>
      </c>
      <c r="L119" s="18" t="s">
        <v>40</v>
      </c>
      <c r="M119" s="28" t="s">
        <v>452</v>
      </c>
      <c r="N119" s="18" t="s">
        <v>453</v>
      </c>
      <c r="O119" s="18" t="s">
        <v>454</v>
      </c>
      <c r="P119" s="28" t="s">
        <v>494</v>
      </c>
      <c r="Q119" s="28" t="s">
        <v>495</v>
      </c>
      <c r="R119" s="18" t="s">
        <v>40</v>
      </c>
      <c r="S119" s="18" t="s">
        <v>457</v>
      </c>
      <c r="T119" s="18" t="s">
        <v>35</v>
      </c>
      <c r="U119" s="18" t="s">
        <v>496</v>
      </c>
      <c r="V119" s="18" t="s">
        <v>459</v>
      </c>
      <c r="W119" s="18" t="s">
        <v>67</v>
      </c>
      <c r="X119" s="18" t="s">
        <v>40</v>
      </c>
      <c r="Y119" s="18" t="s">
        <v>40</v>
      </c>
      <c r="Z119" s="19" t="s">
        <v>68</v>
      </c>
      <c r="AA119" s="20">
        <v>307461977278</v>
      </c>
      <c r="AB119" s="19">
        <v>400000000</v>
      </c>
      <c r="AC119" s="21">
        <v>20000000</v>
      </c>
      <c r="AD119" s="21">
        <v>30000000</v>
      </c>
      <c r="AE119" s="21">
        <v>30000000</v>
      </c>
      <c r="AF119" s="21">
        <v>30000000</v>
      </c>
      <c r="AG119" s="21">
        <v>30000000</v>
      </c>
      <c r="AH119" s="21">
        <v>40000000</v>
      </c>
      <c r="AI119" s="21">
        <v>40000000</v>
      </c>
      <c r="AJ119" s="21">
        <v>40000000</v>
      </c>
      <c r="AK119" s="21">
        <v>40000000</v>
      </c>
      <c r="AL119" s="21">
        <v>40000000</v>
      </c>
      <c r="AM119" s="21">
        <v>30000000</v>
      </c>
      <c r="AN119" s="21">
        <v>30000000</v>
      </c>
      <c r="AO119" s="21">
        <v>0</v>
      </c>
      <c r="AP119" s="21">
        <v>0</v>
      </c>
      <c r="AQ119" s="21">
        <v>0</v>
      </c>
      <c r="AR119" s="21">
        <v>0</v>
      </c>
    </row>
    <row r="120" spans="8:44" ht="43.5" x14ac:dyDescent="0.35">
      <c r="H120" s="16" t="str">
        <f xml:space="preserve"> _xll.EPMOlapMemberO("[CONTRATO].[PARENTH1].[C75022024]","","C75022024","","000;001")</f>
        <v>C75022024</v>
      </c>
      <c r="I120" s="16" t="str">
        <f xml:space="preserve"> _xll.EPMOlapMemberO("[AREA].[PARENTH1].[10000000025005]","","Gcia. Administración","","000;001")</f>
        <v>Gcia. Administración</v>
      </c>
      <c r="J120" s="17" t="str">
        <f xml:space="preserve"> _xll.EPMOlapMemberO("[RUBRO].[PARENTH1].[5118150001]","","TRAMITES Y LICENCIAS","","000;001")</f>
        <v>TRAMITES Y LICENCIAS</v>
      </c>
      <c r="K120" s="18" t="s">
        <v>497</v>
      </c>
      <c r="L120" s="18" t="s">
        <v>40</v>
      </c>
      <c r="M120" s="28" t="s">
        <v>452</v>
      </c>
      <c r="N120" s="18" t="s">
        <v>453</v>
      </c>
      <c r="O120" s="18" t="s">
        <v>454</v>
      </c>
      <c r="P120" s="28" t="s">
        <v>498</v>
      </c>
      <c r="Q120" s="28" t="s">
        <v>495</v>
      </c>
      <c r="R120" s="18" t="s">
        <v>40</v>
      </c>
      <c r="S120" s="18" t="s">
        <v>457</v>
      </c>
      <c r="T120" s="18" t="s">
        <v>35</v>
      </c>
      <c r="U120" s="18" t="s">
        <v>499</v>
      </c>
      <c r="V120" s="18" t="s">
        <v>459</v>
      </c>
      <c r="W120" s="18" t="s">
        <v>67</v>
      </c>
      <c r="X120" s="18" t="s">
        <v>40</v>
      </c>
      <c r="Y120" s="18" t="s">
        <v>40</v>
      </c>
      <c r="Z120" s="19" t="s">
        <v>68</v>
      </c>
      <c r="AA120" s="20">
        <v>307461977278</v>
      </c>
      <c r="AB120" s="19">
        <v>570000000</v>
      </c>
      <c r="AC120" s="21">
        <v>20000000</v>
      </c>
      <c r="AD120" s="21">
        <v>50000000</v>
      </c>
      <c r="AE120" s="21">
        <v>50000000</v>
      </c>
      <c r="AF120" s="21">
        <v>50000000</v>
      </c>
      <c r="AG120" s="21">
        <v>50000000</v>
      </c>
      <c r="AH120" s="21">
        <v>50000000</v>
      </c>
      <c r="AI120" s="21">
        <v>50000000</v>
      </c>
      <c r="AJ120" s="21">
        <v>50000000</v>
      </c>
      <c r="AK120" s="21">
        <v>50000000</v>
      </c>
      <c r="AL120" s="21">
        <v>50000000</v>
      </c>
      <c r="AM120" s="21">
        <v>50000000</v>
      </c>
      <c r="AN120" s="21">
        <v>50000000</v>
      </c>
      <c r="AO120" s="21">
        <v>0</v>
      </c>
      <c r="AP120" s="21">
        <v>0</v>
      </c>
      <c r="AQ120" s="21">
        <v>0</v>
      </c>
      <c r="AR120" s="21">
        <v>0</v>
      </c>
    </row>
    <row r="121" spans="8:44" ht="43.5" x14ac:dyDescent="0.35">
      <c r="H121" s="16" t="str">
        <f xml:space="preserve"> _xll.EPMOlapMemberO("[CONTRATO].[PARENTH1].[C75032024]","","C75032024","","000;001")</f>
        <v>C75032024</v>
      </c>
      <c r="I121" s="16" t="str">
        <f xml:space="preserve"> _xll.EPMOlapMemberO("[AREA].[PARENTH1].[10000000025005]","","Gcia. Administración","","000;001")</f>
        <v>Gcia. Administración</v>
      </c>
      <c r="J121" s="17" t="str">
        <f xml:space="preserve"> _xll.EPMOlapMemberO("[RUBRO].[PARENTH1].[5118150001]","","TRAMITES Y LICENCIAS","","000;001")</f>
        <v>TRAMITES Y LICENCIAS</v>
      </c>
      <c r="K121" s="18" t="s">
        <v>500</v>
      </c>
      <c r="L121" s="18" t="s">
        <v>40</v>
      </c>
      <c r="M121" s="28" t="s">
        <v>452</v>
      </c>
      <c r="N121" s="18" t="s">
        <v>453</v>
      </c>
      <c r="O121" s="18" t="s">
        <v>454</v>
      </c>
      <c r="P121" s="28" t="s">
        <v>501</v>
      </c>
      <c r="Q121" s="28" t="s">
        <v>495</v>
      </c>
      <c r="R121" s="18" t="s">
        <v>40</v>
      </c>
      <c r="S121" s="18" t="s">
        <v>457</v>
      </c>
      <c r="T121" s="18" t="s">
        <v>35</v>
      </c>
      <c r="U121" s="18" t="s">
        <v>502</v>
      </c>
      <c r="V121" s="18" t="s">
        <v>459</v>
      </c>
      <c r="W121" s="18" t="s">
        <v>67</v>
      </c>
      <c r="X121" s="18" t="s">
        <v>40</v>
      </c>
      <c r="Y121" s="18" t="s">
        <v>40</v>
      </c>
      <c r="Z121" s="19" t="s">
        <v>68</v>
      </c>
      <c r="AA121" s="20">
        <v>307461977278</v>
      </c>
      <c r="AB121" s="19">
        <v>150000000</v>
      </c>
      <c r="AC121" s="21">
        <v>12500000</v>
      </c>
      <c r="AD121" s="21">
        <v>12500000</v>
      </c>
      <c r="AE121" s="21">
        <v>12500000</v>
      </c>
      <c r="AF121" s="21">
        <v>12500000</v>
      </c>
      <c r="AG121" s="21">
        <v>12500000</v>
      </c>
      <c r="AH121" s="21">
        <v>12500000</v>
      </c>
      <c r="AI121" s="21">
        <v>12500000</v>
      </c>
      <c r="AJ121" s="21">
        <v>12500000</v>
      </c>
      <c r="AK121" s="21">
        <v>12500000</v>
      </c>
      <c r="AL121" s="21">
        <v>12500000</v>
      </c>
      <c r="AM121" s="21">
        <v>12500000</v>
      </c>
      <c r="AN121" s="21">
        <v>12500000</v>
      </c>
      <c r="AO121" s="21">
        <v>0</v>
      </c>
      <c r="AP121" s="21">
        <v>0</v>
      </c>
      <c r="AQ121" s="21">
        <v>0</v>
      </c>
      <c r="AR121" s="21">
        <v>0</v>
      </c>
    </row>
    <row r="122" spans="8:44" ht="29" x14ac:dyDescent="0.35">
      <c r="H122" s="16" t="str">
        <f xml:space="preserve"> _xll.EPMOlapMemberO("[CONTRATO].[PARENTH1].[C75042024]","","C75042024","","000;001")</f>
        <v>C75042024</v>
      </c>
      <c r="I122" s="16" t="str">
        <f xml:space="preserve"> _xll.EPMOlapMemberO("[AREA].[PARENTH1].[10000000025005]","","Gcia. Administración","","000;001")</f>
        <v>Gcia. Administración</v>
      </c>
      <c r="J122" s="17" t="str">
        <f xml:space="preserve"> _xll.EPMOlapMemberO("[RUBRO].[PARENTH1].[5118150001]","","TRAMITES Y LICENCIAS","","000;001")</f>
        <v>TRAMITES Y LICENCIAS</v>
      </c>
      <c r="K122" s="18" t="s">
        <v>503</v>
      </c>
      <c r="L122" s="18" t="s">
        <v>40</v>
      </c>
      <c r="M122" s="28" t="s">
        <v>452</v>
      </c>
      <c r="N122" s="18" t="s">
        <v>453</v>
      </c>
      <c r="O122" s="18" t="s">
        <v>454</v>
      </c>
      <c r="P122" s="28" t="s">
        <v>504</v>
      </c>
      <c r="Q122" s="28" t="s">
        <v>495</v>
      </c>
      <c r="R122" s="18" t="s">
        <v>40</v>
      </c>
      <c r="S122" s="18" t="s">
        <v>457</v>
      </c>
      <c r="T122" s="18" t="s">
        <v>35</v>
      </c>
      <c r="U122" s="18" t="s">
        <v>505</v>
      </c>
      <c r="V122" s="18" t="s">
        <v>459</v>
      </c>
      <c r="W122" s="18" t="s">
        <v>67</v>
      </c>
      <c r="X122" s="18" t="s">
        <v>40</v>
      </c>
      <c r="Y122" s="18" t="s">
        <v>40</v>
      </c>
      <c r="Z122" s="19" t="s">
        <v>68</v>
      </c>
      <c r="AA122" s="20">
        <v>307461977278</v>
      </c>
      <c r="AB122" s="19">
        <v>150000000</v>
      </c>
      <c r="AC122" s="21">
        <v>5000000</v>
      </c>
      <c r="AD122" s="21">
        <v>12500000</v>
      </c>
      <c r="AE122" s="21">
        <v>12500000</v>
      </c>
      <c r="AF122" s="21">
        <v>12500000</v>
      </c>
      <c r="AG122" s="21">
        <v>13000000</v>
      </c>
      <c r="AH122" s="21">
        <v>13500000</v>
      </c>
      <c r="AI122" s="21">
        <v>13500000</v>
      </c>
      <c r="AJ122" s="21">
        <v>13500000</v>
      </c>
      <c r="AK122" s="21">
        <v>13500000</v>
      </c>
      <c r="AL122" s="21">
        <v>13500000</v>
      </c>
      <c r="AM122" s="21">
        <v>13500000</v>
      </c>
      <c r="AN122" s="21">
        <v>13500000</v>
      </c>
      <c r="AO122" s="21">
        <v>0</v>
      </c>
      <c r="AP122" s="21">
        <v>0</v>
      </c>
      <c r="AQ122" s="21">
        <v>0</v>
      </c>
      <c r="AR122" s="21">
        <v>0</v>
      </c>
    </row>
    <row r="123" spans="8:44" ht="29" x14ac:dyDescent="0.35">
      <c r="H123" s="16" t="str">
        <f xml:space="preserve"> _xll.EPMOlapMemberO("[CONTRATO].[PARENTH1].[C75052024]","","C75052024","","000;001")</f>
        <v>C75052024</v>
      </c>
      <c r="I123" s="16" t="str">
        <f xml:space="preserve"> _xll.EPMOlapMemberO("[AREA].[PARENTH1].[10000000025005]","","Gcia. Administración","","000;001")</f>
        <v>Gcia. Administración</v>
      </c>
      <c r="J123" s="17" t="str">
        <f xml:space="preserve"> _xll.EPMOlapMemberO("[RUBRO].[PARENTH1].[5118150001]","","TRAMITES Y LICENCIAS","","000;001")</f>
        <v>TRAMITES Y LICENCIAS</v>
      </c>
      <c r="K123" s="18" t="s">
        <v>506</v>
      </c>
      <c r="L123" s="18" t="s">
        <v>40</v>
      </c>
      <c r="M123" s="28" t="s">
        <v>452</v>
      </c>
      <c r="N123" s="18" t="s">
        <v>453</v>
      </c>
      <c r="O123" s="18" t="s">
        <v>454</v>
      </c>
      <c r="P123" s="28" t="s">
        <v>507</v>
      </c>
      <c r="Q123" s="28" t="s">
        <v>495</v>
      </c>
      <c r="R123" s="18" t="s">
        <v>40</v>
      </c>
      <c r="S123" s="18" t="s">
        <v>457</v>
      </c>
      <c r="T123" s="18" t="s">
        <v>35</v>
      </c>
      <c r="U123" s="18" t="s">
        <v>508</v>
      </c>
      <c r="V123" s="18" t="s">
        <v>459</v>
      </c>
      <c r="W123" s="18" t="s">
        <v>67</v>
      </c>
      <c r="X123" s="18" t="s">
        <v>40</v>
      </c>
      <c r="Y123" s="18" t="s">
        <v>40</v>
      </c>
      <c r="Z123" s="19" t="s">
        <v>68</v>
      </c>
      <c r="AA123" s="20">
        <v>307461977278</v>
      </c>
      <c r="AB123" s="19">
        <v>400000000</v>
      </c>
      <c r="AC123" s="21">
        <v>20000000</v>
      </c>
      <c r="AD123" s="21">
        <v>30000000</v>
      </c>
      <c r="AE123" s="21">
        <v>30000000</v>
      </c>
      <c r="AF123" s="21">
        <v>30000000</v>
      </c>
      <c r="AG123" s="21">
        <v>30000000</v>
      </c>
      <c r="AH123" s="21">
        <v>40000000</v>
      </c>
      <c r="AI123" s="21">
        <v>40000000</v>
      </c>
      <c r="AJ123" s="21">
        <v>40000000</v>
      </c>
      <c r="AK123" s="21">
        <v>40000000</v>
      </c>
      <c r="AL123" s="21">
        <v>40000000</v>
      </c>
      <c r="AM123" s="21">
        <v>30000000</v>
      </c>
      <c r="AN123" s="21">
        <v>30000000</v>
      </c>
      <c r="AO123" s="21">
        <v>0</v>
      </c>
      <c r="AP123" s="21">
        <v>0</v>
      </c>
      <c r="AQ123" s="21">
        <v>0</v>
      </c>
      <c r="AR123" s="21">
        <v>0</v>
      </c>
    </row>
    <row r="124" spans="8:44" ht="29" x14ac:dyDescent="0.35">
      <c r="H124" s="16" t="str">
        <f xml:space="preserve"> _xll.EPMOlapMemberO("[CONTRATO].[PARENTH1].[C75062024]","","C75062024","","000;001")</f>
        <v>C75062024</v>
      </c>
      <c r="I124" s="16" t="str">
        <f xml:space="preserve"> _xll.EPMOlapMemberO("[AREA].[PARENTH1].[10000000025005]","","Gcia. Administración","","000;001")</f>
        <v>Gcia. Administración</v>
      </c>
      <c r="J124" s="17" t="str">
        <f xml:space="preserve"> _xll.EPMOlapMemberO("[RUBRO].[PARENTH1].[5118150001]","","TRAMITES Y LICENCIAS","","000;001")</f>
        <v>TRAMITES Y LICENCIAS</v>
      </c>
      <c r="K124" s="18" t="s">
        <v>509</v>
      </c>
      <c r="L124" s="18" t="s">
        <v>40</v>
      </c>
      <c r="M124" s="28" t="s">
        <v>452</v>
      </c>
      <c r="N124" s="18" t="s">
        <v>453</v>
      </c>
      <c r="O124" s="18" t="s">
        <v>454</v>
      </c>
      <c r="P124" s="28" t="s">
        <v>510</v>
      </c>
      <c r="Q124" s="28" t="s">
        <v>495</v>
      </c>
      <c r="R124" s="18" t="s">
        <v>40</v>
      </c>
      <c r="S124" s="18" t="s">
        <v>457</v>
      </c>
      <c r="T124" s="18" t="s">
        <v>35</v>
      </c>
      <c r="U124" s="18" t="s">
        <v>511</v>
      </c>
      <c r="V124" s="18" t="s">
        <v>459</v>
      </c>
      <c r="W124" s="18" t="s">
        <v>67</v>
      </c>
      <c r="X124" s="18" t="s">
        <v>40</v>
      </c>
      <c r="Y124" s="18" t="s">
        <v>40</v>
      </c>
      <c r="Z124" s="19" t="s">
        <v>68</v>
      </c>
      <c r="AA124" s="20">
        <v>307461977278</v>
      </c>
      <c r="AB124" s="19">
        <v>250000000</v>
      </c>
      <c r="AC124" s="21">
        <v>20000000</v>
      </c>
      <c r="AD124" s="21">
        <v>21000000</v>
      </c>
      <c r="AE124" s="21">
        <v>21000000</v>
      </c>
      <c r="AF124" s="21">
        <v>21000000</v>
      </c>
      <c r="AG124" s="21">
        <v>21000000</v>
      </c>
      <c r="AH124" s="21">
        <v>21000000</v>
      </c>
      <c r="AI124" s="21">
        <v>21000000</v>
      </c>
      <c r="AJ124" s="21">
        <v>21000000</v>
      </c>
      <c r="AK124" s="21">
        <v>21000000</v>
      </c>
      <c r="AL124" s="21">
        <v>21000000</v>
      </c>
      <c r="AM124" s="21">
        <v>21000000</v>
      </c>
      <c r="AN124" s="21">
        <v>20000000</v>
      </c>
      <c r="AO124" s="21">
        <v>0</v>
      </c>
      <c r="AP124" s="21">
        <v>0</v>
      </c>
      <c r="AQ124" s="21">
        <v>0</v>
      </c>
      <c r="AR124" s="21">
        <v>0</v>
      </c>
    </row>
    <row r="125" spans="8:44" ht="43.5" x14ac:dyDescent="0.35">
      <c r="H125" s="16" t="str">
        <f xml:space="preserve"> _xll.EPMOlapMemberO("[CONTRATO].[PARENTH1].[C75072024]","","C75072024","","000;001")</f>
        <v>C75072024</v>
      </c>
      <c r="I125" s="16" t="str">
        <f xml:space="preserve"> _xll.EPMOlapMemberO("[AREA].[PARENTH1].[10000000025005]","","Gcia. Administración","","000;001")</f>
        <v>Gcia. Administración</v>
      </c>
      <c r="J125" s="17" t="str">
        <f xml:space="preserve"> _xll.EPMOlapMemberO("[RUBRO].[PARENTH1].[5118150001]","","TRAMITES Y LICENCIAS","","000;001")</f>
        <v>TRAMITES Y LICENCIAS</v>
      </c>
      <c r="K125" s="18" t="s">
        <v>512</v>
      </c>
      <c r="L125" s="18" t="s">
        <v>40</v>
      </c>
      <c r="M125" s="28" t="s">
        <v>452</v>
      </c>
      <c r="N125" s="18" t="s">
        <v>453</v>
      </c>
      <c r="O125" s="18" t="s">
        <v>454</v>
      </c>
      <c r="P125" s="28" t="s">
        <v>513</v>
      </c>
      <c r="Q125" s="28" t="s">
        <v>495</v>
      </c>
      <c r="R125" s="18" t="s">
        <v>40</v>
      </c>
      <c r="S125" s="18" t="s">
        <v>457</v>
      </c>
      <c r="T125" s="18" t="s">
        <v>35</v>
      </c>
      <c r="U125" s="18" t="s">
        <v>514</v>
      </c>
      <c r="V125" s="18" t="s">
        <v>459</v>
      </c>
      <c r="W125" s="18" t="s">
        <v>67</v>
      </c>
      <c r="X125" s="18" t="s">
        <v>40</v>
      </c>
      <c r="Y125" s="18" t="s">
        <v>40</v>
      </c>
      <c r="Z125" s="19" t="s">
        <v>68</v>
      </c>
      <c r="AA125" s="20">
        <v>307461977278</v>
      </c>
      <c r="AB125" s="19">
        <v>200000000</v>
      </c>
      <c r="AC125" s="21">
        <v>16000000</v>
      </c>
      <c r="AD125" s="21">
        <v>16000000</v>
      </c>
      <c r="AE125" s="21">
        <v>16000000</v>
      </c>
      <c r="AF125" s="21">
        <v>17000000</v>
      </c>
      <c r="AG125" s="21">
        <v>17000000</v>
      </c>
      <c r="AH125" s="21">
        <v>17000000</v>
      </c>
      <c r="AI125" s="21">
        <v>18000000</v>
      </c>
      <c r="AJ125" s="21">
        <v>17000000</v>
      </c>
      <c r="AK125" s="21">
        <v>17000000</v>
      </c>
      <c r="AL125" s="21">
        <v>17000000</v>
      </c>
      <c r="AM125" s="21">
        <v>16000000</v>
      </c>
      <c r="AN125" s="21">
        <v>16000000</v>
      </c>
      <c r="AO125" s="21">
        <v>0</v>
      </c>
      <c r="AP125" s="21">
        <v>0</v>
      </c>
      <c r="AQ125" s="21">
        <v>0</v>
      </c>
      <c r="AR125" s="21">
        <v>0</v>
      </c>
    </row>
    <row r="126" spans="8:44" ht="29" x14ac:dyDescent="0.35">
      <c r="H126" s="16" t="str">
        <f xml:space="preserve"> _xll.EPMOlapMemberO("[CONTRATO].[PARENTH1].[C75082024]","","C75082024","","000;001")</f>
        <v>C75082024</v>
      </c>
      <c r="I126" s="16" t="str">
        <f xml:space="preserve"> _xll.EPMOlapMemberO("[AREA].[PARENTH1].[10000000025005]","","Gcia. Administración","","000;001")</f>
        <v>Gcia. Administración</v>
      </c>
      <c r="J126" s="17" t="str">
        <f xml:space="preserve"> _xll.EPMOlapMemberO("[RUBRO].[PARENTH1].[5118150001]","","TRAMITES Y LICENCIAS","","000;001")</f>
        <v>TRAMITES Y LICENCIAS</v>
      </c>
      <c r="K126" s="18" t="s">
        <v>515</v>
      </c>
      <c r="L126" s="18" t="s">
        <v>40</v>
      </c>
      <c r="M126" s="28" t="s">
        <v>452</v>
      </c>
      <c r="N126" s="18" t="s">
        <v>453</v>
      </c>
      <c r="O126" s="18" t="s">
        <v>454</v>
      </c>
      <c r="P126" s="28" t="s">
        <v>516</v>
      </c>
      <c r="Q126" s="28" t="s">
        <v>495</v>
      </c>
      <c r="R126" s="18" t="s">
        <v>40</v>
      </c>
      <c r="S126" s="18" t="s">
        <v>457</v>
      </c>
      <c r="T126" s="18" t="s">
        <v>35</v>
      </c>
      <c r="U126" s="18" t="s">
        <v>517</v>
      </c>
      <c r="V126" s="18" t="s">
        <v>459</v>
      </c>
      <c r="W126" s="18" t="s">
        <v>67</v>
      </c>
      <c r="X126" s="18" t="s">
        <v>40</v>
      </c>
      <c r="Y126" s="18" t="s">
        <v>40</v>
      </c>
      <c r="Z126" s="19" t="s">
        <v>68</v>
      </c>
      <c r="AA126" s="20">
        <v>307461977278</v>
      </c>
      <c r="AB126" s="19">
        <v>570000000</v>
      </c>
      <c r="AC126" s="21">
        <v>20000000</v>
      </c>
      <c r="AD126" s="21">
        <v>50000000</v>
      </c>
      <c r="AE126" s="21">
        <v>50000000</v>
      </c>
      <c r="AF126" s="21">
        <v>50000000</v>
      </c>
      <c r="AG126" s="21">
        <v>50000000</v>
      </c>
      <c r="AH126" s="21">
        <v>50000000</v>
      </c>
      <c r="AI126" s="21">
        <v>50000000</v>
      </c>
      <c r="AJ126" s="21">
        <v>50000000</v>
      </c>
      <c r="AK126" s="21">
        <v>50000000</v>
      </c>
      <c r="AL126" s="21">
        <v>50000000</v>
      </c>
      <c r="AM126" s="21">
        <v>50000000</v>
      </c>
      <c r="AN126" s="21">
        <v>50000000</v>
      </c>
      <c r="AO126" s="21">
        <v>0</v>
      </c>
      <c r="AP126" s="21">
        <v>0</v>
      </c>
      <c r="AQ126" s="21">
        <v>0</v>
      </c>
      <c r="AR126" s="21">
        <v>0</v>
      </c>
    </row>
    <row r="127" spans="8:44" ht="26" x14ac:dyDescent="0.35">
      <c r="H127" s="16" t="str">
        <f xml:space="preserve"> _xll.EPMOlapMemberO("[CONTRATO].[PARENTH1].[C75092024]","","C75092024","","000;001")</f>
        <v>C75092024</v>
      </c>
      <c r="I127" s="16" t="str">
        <f xml:space="preserve"> _xll.EPMOlapMemberO("[AREA].[PARENTH1].[10000000025005]","","Gcia. Administración","","000;001")</f>
        <v>Gcia. Administración</v>
      </c>
      <c r="J127" s="17" t="str">
        <f xml:space="preserve"> _xll.EPMOlapMemberO("[RUBRO].[PARENTH1].[5118150001]","","TRAMITES Y LICENCIAS","","000;001")</f>
        <v>TRAMITES Y LICENCIAS</v>
      </c>
      <c r="K127" s="18" t="s">
        <v>518</v>
      </c>
      <c r="L127" s="18" t="s">
        <v>40</v>
      </c>
      <c r="M127" s="28" t="s">
        <v>452</v>
      </c>
      <c r="N127" s="18" t="s">
        <v>453</v>
      </c>
      <c r="O127" s="18" t="s">
        <v>454</v>
      </c>
      <c r="P127" s="28" t="s">
        <v>519</v>
      </c>
      <c r="Q127" s="28" t="s">
        <v>495</v>
      </c>
      <c r="R127" s="18" t="s">
        <v>40</v>
      </c>
      <c r="S127" s="18" t="s">
        <v>457</v>
      </c>
      <c r="T127" s="18" t="s">
        <v>35</v>
      </c>
      <c r="U127" s="18" t="s">
        <v>520</v>
      </c>
      <c r="V127" s="18" t="s">
        <v>459</v>
      </c>
      <c r="W127" s="18" t="s">
        <v>67</v>
      </c>
      <c r="X127" s="18" t="s">
        <v>40</v>
      </c>
      <c r="Y127" s="18" t="s">
        <v>40</v>
      </c>
      <c r="Z127" s="19" t="s">
        <v>68</v>
      </c>
      <c r="AA127" s="20">
        <v>307461977278</v>
      </c>
      <c r="AB127" s="19">
        <v>150000000</v>
      </c>
      <c r="AC127" s="21">
        <v>12500000</v>
      </c>
      <c r="AD127" s="21">
        <v>12500000</v>
      </c>
      <c r="AE127" s="21">
        <v>12500000</v>
      </c>
      <c r="AF127" s="21">
        <v>12500000</v>
      </c>
      <c r="AG127" s="21">
        <v>12500000</v>
      </c>
      <c r="AH127" s="21">
        <v>12500000</v>
      </c>
      <c r="AI127" s="21">
        <v>12500000</v>
      </c>
      <c r="AJ127" s="21">
        <v>12500000</v>
      </c>
      <c r="AK127" s="21">
        <v>12500000</v>
      </c>
      <c r="AL127" s="21">
        <v>12500000</v>
      </c>
      <c r="AM127" s="21">
        <v>12500000</v>
      </c>
      <c r="AN127" s="21">
        <v>12500000</v>
      </c>
      <c r="AO127" s="21">
        <v>0</v>
      </c>
      <c r="AP127" s="21">
        <v>0</v>
      </c>
      <c r="AQ127" s="21">
        <v>0</v>
      </c>
      <c r="AR127" s="21">
        <v>0</v>
      </c>
    </row>
    <row r="128" spans="8:44" ht="29" x14ac:dyDescent="0.35">
      <c r="H128" s="16" t="str">
        <f xml:space="preserve"> _xll.EPMOlapMemberO("[CONTRATO].[PARENTH1].[C75102024]","","C75102024","","000;001")</f>
        <v>C75102024</v>
      </c>
      <c r="I128" s="16" t="str">
        <f xml:space="preserve"> _xll.EPMOlapMemberO("[AREA].[PARENTH1].[10000000025005]","","Gcia. Administración","","000;001")</f>
        <v>Gcia. Administración</v>
      </c>
      <c r="J128" s="17" t="str">
        <f xml:space="preserve"> _xll.EPMOlapMemberO("[RUBRO].[PARENTH1].[5118150001]","","TRAMITES Y LICENCIAS","","000;001")</f>
        <v>TRAMITES Y LICENCIAS</v>
      </c>
      <c r="K128" s="18" t="s">
        <v>521</v>
      </c>
      <c r="L128" s="18" t="s">
        <v>40</v>
      </c>
      <c r="M128" s="28" t="s">
        <v>452</v>
      </c>
      <c r="N128" s="18" t="s">
        <v>453</v>
      </c>
      <c r="O128" s="18" t="s">
        <v>454</v>
      </c>
      <c r="P128" s="28" t="s">
        <v>522</v>
      </c>
      <c r="Q128" s="28" t="s">
        <v>495</v>
      </c>
      <c r="R128" s="18" t="s">
        <v>40</v>
      </c>
      <c r="S128" s="18" t="s">
        <v>457</v>
      </c>
      <c r="T128" s="18" t="s">
        <v>35</v>
      </c>
      <c r="U128" s="18" t="s">
        <v>523</v>
      </c>
      <c r="V128" s="18" t="s">
        <v>459</v>
      </c>
      <c r="W128" s="18" t="s">
        <v>67</v>
      </c>
      <c r="X128" s="18" t="s">
        <v>40</v>
      </c>
      <c r="Y128" s="18" t="s">
        <v>40</v>
      </c>
      <c r="Z128" s="19" t="s">
        <v>68</v>
      </c>
      <c r="AA128" s="20">
        <v>307461977278</v>
      </c>
      <c r="AB128" s="19">
        <v>100000000</v>
      </c>
      <c r="AC128" s="21">
        <v>5000000</v>
      </c>
      <c r="AD128" s="21">
        <v>5000000</v>
      </c>
      <c r="AE128" s="21">
        <v>7000000</v>
      </c>
      <c r="AF128" s="21">
        <v>8000000</v>
      </c>
      <c r="AG128" s="21">
        <v>10000000</v>
      </c>
      <c r="AH128" s="21">
        <v>10000000</v>
      </c>
      <c r="AI128" s="21">
        <v>10000000</v>
      </c>
      <c r="AJ128" s="21">
        <v>10000000</v>
      </c>
      <c r="AK128" s="21">
        <v>10000000</v>
      </c>
      <c r="AL128" s="21">
        <v>10000000</v>
      </c>
      <c r="AM128" s="21">
        <v>10000000</v>
      </c>
      <c r="AN128" s="21">
        <v>5000000</v>
      </c>
      <c r="AO128" s="21">
        <v>0</v>
      </c>
      <c r="AP128" s="21">
        <v>0</v>
      </c>
      <c r="AQ128" s="21">
        <v>0</v>
      </c>
      <c r="AR128" s="21">
        <v>0</v>
      </c>
    </row>
    <row r="129" spans="8:44" ht="29" x14ac:dyDescent="0.35">
      <c r="H129" s="16" t="str">
        <f xml:space="preserve"> _xll.EPMOlapMemberO("[CONTRATO].[PARENTH1].[C75112024]","","C75112024","","000;001")</f>
        <v>C75112024</v>
      </c>
      <c r="I129" s="16" t="str">
        <f xml:space="preserve"> _xll.EPMOlapMemberO("[AREA].[PARENTH1].[10000000025005]","","Gcia. Administración","","000;001")</f>
        <v>Gcia. Administración</v>
      </c>
      <c r="J129" s="17" t="str">
        <f xml:space="preserve"> _xll.EPMOlapMemberO("[RUBRO].[PARENTH1].[5118150001]","","TRAMITES Y LICENCIAS","","000;001")</f>
        <v>TRAMITES Y LICENCIAS</v>
      </c>
      <c r="K129" s="18" t="s">
        <v>524</v>
      </c>
      <c r="L129" s="18" t="s">
        <v>40</v>
      </c>
      <c r="M129" s="28" t="s">
        <v>452</v>
      </c>
      <c r="N129" s="18" t="s">
        <v>453</v>
      </c>
      <c r="O129" s="18" t="s">
        <v>454</v>
      </c>
      <c r="P129" s="28" t="s">
        <v>525</v>
      </c>
      <c r="Q129" s="28" t="s">
        <v>495</v>
      </c>
      <c r="R129" s="18" t="s">
        <v>40</v>
      </c>
      <c r="S129" s="18" t="s">
        <v>457</v>
      </c>
      <c r="T129" s="18" t="s">
        <v>35</v>
      </c>
      <c r="U129" s="18" t="s">
        <v>526</v>
      </c>
      <c r="V129" s="18" t="s">
        <v>459</v>
      </c>
      <c r="W129" s="18" t="s">
        <v>67</v>
      </c>
      <c r="X129" s="18" t="s">
        <v>40</v>
      </c>
      <c r="Y129" s="18" t="s">
        <v>40</v>
      </c>
      <c r="Z129" s="19" t="s">
        <v>68</v>
      </c>
      <c r="AA129" s="20">
        <v>307461977278</v>
      </c>
      <c r="AB129" s="19">
        <v>100000000</v>
      </c>
      <c r="AC129" s="21">
        <v>5000000</v>
      </c>
      <c r="AD129" s="21">
        <v>5000000</v>
      </c>
      <c r="AE129" s="21">
        <v>7000000</v>
      </c>
      <c r="AF129" s="21">
        <v>8000000</v>
      </c>
      <c r="AG129" s="21">
        <v>10000000</v>
      </c>
      <c r="AH129" s="21">
        <v>10000000</v>
      </c>
      <c r="AI129" s="21">
        <v>10000000</v>
      </c>
      <c r="AJ129" s="21">
        <v>10000000</v>
      </c>
      <c r="AK129" s="21">
        <v>10000000</v>
      </c>
      <c r="AL129" s="21">
        <v>10000000</v>
      </c>
      <c r="AM129" s="21">
        <v>10000000</v>
      </c>
      <c r="AN129" s="21">
        <v>5000000</v>
      </c>
      <c r="AO129" s="21">
        <v>0</v>
      </c>
      <c r="AP129" s="21">
        <v>0</v>
      </c>
      <c r="AQ129" s="21">
        <v>0</v>
      </c>
      <c r="AR129" s="21">
        <v>0</v>
      </c>
    </row>
    <row r="130" spans="8:44" ht="43.5" x14ac:dyDescent="0.35">
      <c r="H130" s="16" t="str">
        <f xml:space="preserve"> _xll.EPMOlapMemberO("[CONTRATO].[PARENTH1].[C75122024]","","C75122024","","000;001")</f>
        <v>C75122024</v>
      </c>
      <c r="I130" s="16" t="str">
        <f xml:space="preserve"> _xll.EPMOlapMemberO("[AREA].[PARENTH1].[10000000025005]","","Gcia. Administración","","000;001")</f>
        <v>Gcia. Administración</v>
      </c>
      <c r="J130" s="17" t="str">
        <f xml:space="preserve"> _xll.EPMOlapMemberO("[RUBRO].[PARENTH1].[5118150001]","","TRAMITES Y LICENCIAS","","000;001")</f>
        <v>TRAMITES Y LICENCIAS</v>
      </c>
      <c r="K130" s="18" t="s">
        <v>527</v>
      </c>
      <c r="L130" s="18" t="s">
        <v>40</v>
      </c>
      <c r="M130" s="28" t="s">
        <v>452</v>
      </c>
      <c r="N130" s="18" t="s">
        <v>453</v>
      </c>
      <c r="O130" s="18" t="s">
        <v>454</v>
      </c>
      <c r="P130" s="28" t="s">
        <v>528</v>
      </c>
      <c r="Q130" s="28" t="s">
        <v>495</v>
      </c>
      <c r="R130" s="18" t="s">
        <v>40</v>
      </c>
      <c r="S130" s="18" t="s">
        <v>529</v>
      </c>
      <c r="T130" s="18" t="s">
        <v>530</v>
      </c>
      <c r="U130" s="18" t="s">
        <v>531</v>
      </c>
      <c r="V130" s="18" t="s">
        <v>459</v>
      </c>
      <c r="W130" s="18" t="s">
        <v>67</v>
      </c>
      <c r="X130" s="18" t="s">
        <v>40</v>
      </c>
      <c r="Y130" s="18" t="s">
        <v>40</v>
      </c>
      <c r="Z130" s="19" t="s">
        <v>68</v>
      </c>
      <c r="AA130" s="20">
        <v>307461977278</v>
      </c>
      <c r="AB130" s="19">
        <v>230000000</v>
      </c>
      <c r="AC130" s="21">
        <v>19166667</v>
      </c>
      <c r="AD130" s="21">
        <v>19166667</v>
      </c>
      <c r="AE130" s="21">
        <v>19166667</v>
      </c>
      <c r="AF130" s="21">
        <v>19166667</v>
      </c>
      <c r="AG130" s="21">
        <v>19166667</v>
      </c>
      <c r="AH130" s="21">
        <v>19166667</v>
      </c>
      <c r="AI130" s="21">
        <v>19166667</v>
      </c>
      <c r="AJ130" s="21">
        <v>19166667</v>
      </c>
      <c r="AK130" s="21">
        <v>19166667</v>
      </c>
      <c r="AL130" s="21">
        <v>19166667</v>
      </c>
      <c r="AM130" s="21">
        <v>19166667</v>
      </c>
      <c r="AN130" s="21">
        <v>19166663</v>
      </c>
      <c r="AO130" s="21">
        <v>0</v>
      </c>
      <c r="AP130" s="21">
        <v>0</v>
      </c>
      <c r="AQ130" s="21">
        <v>0</v>
      </c>
      <c r="AR130" s="21">
        <v>0</v>
      </c>
    </row>
    <row r="131" spans="8:44" ht="26" x14ac:dyDescent="0.35">
      <c r="H131" s="16" t="str">
        <f xml:space="preserve"> _xll.EPMOlapMemberO("[CONTRATO].[PARENTH1].[C75132024]","","C75132024","","000;001")</f>
        <v>C75132024</v>
      </c>
      <c r="I131" s="16" t="str">
        <f xml:space="preserve"> _xll.EPMOlapMemberO("[AREA].[PARENTH1].[10000000025005]","","Gcia. Administración","","000;001")</f>
        <v>Gcia. Administración</v>
      </c>
      <c r="J131" s="17" t="str">
        <f xml:space="preserve"> _xll.EPMOlapMemberO("[RUBRO].[PARENTH1].[5118150001]","","TRAMITES Y LICENCIAS","","000;001")</f>
        <v>TRAMITES Y LICENCIAS</v>
      </c>
      <c r="K131" s="18" t="s">
        <v>532</v>
      </c>
      <c r="L131" s="18" t="s">
        <v>40</v>
      </c>
      <c r="M131" s="28" t="s">
        <v>452</v>
      </c>
      <c r="N131" s="18" t="s">
        <v>453</v>
      </c>
      <c r="O131" s="18" t="s">
        <v>454</v>
      </c>
      <c r="P131" s="28" t="s">
        <v>491</v>
      </c>
      <c r="Q131" s="28" t="s">
        <v>495</v>
      </c>
      <c r="R131" s="18" t="s">
        <v>40</v>
      </c>
      <c r="S131" s="18" t="s">
        <v>529</v>
      </c>
      <c r="T131" s="18" t="s">
        <v>530</v>
      </c>
      <c r="U131" s="18" t="s">
        <v>533</v>
      </c>
      <c r="V131" s="18" t="s">
        <v>459</v>
      </c>
      <c r="W131" s="18" t="s">
        <v>67</v>
      </c>
      <c r="X131" s="18" t="s">
        <v>40</v>
      </c>
      <c r="Y131" s="18" t="s">
        <v>40</v>
      </c>
      <c r="Z131" s="19" t="s">
        <v>68</v>
      </c>
      <c r="AA131" s="20">
        <v>307461977278</v>
      </c>
      <c r="AB131" s="19">
        <v>570000000</v>
      </c>
      <c r="AC131" s="21">
        <v>20000000</v>
      </c>
      <c r="AD131" s="21">
        <v>50000000</v>
      </c>
      <c r="AE131" s="21">
        <v>50000000</v>
      </c>
      <c r="AF131" s="21">
        <v>50000000</v>
      </c>
      <c r="AG131" s="21">
        <v>50000000</v>
      </c>
      <c r="AH131" s="21">
        <v>50000000</v>
      </c>
      <c r="AI131" s="21">
        <v>50000000</v>
      </c>
      <c r="AJ131" s="21">
        <v>50000000</v>
      </c>
      <c r="AK131" s="21">
        <v>50000000</v>
      </c>
      <c r="AL131" s="21">
        <v>50000000</v>
      </c>
      <c r="AM131" s="21">
        <v>50000000</v>
      </c>
      <c r="AN131" s="21">
        <v>50000000</v>
      </c>
      <c r="AO131" s="21">
        <v>0</v>
      </c>
      <c r="AP131" s="21">
        <v>0</v>
      </c>
      <c r="AQ131" s="21">
        <v>0</v>
      </c>
      <c r="AR131" s="21">
        <v>0</v>
      </c>
    </row>
    <row r="132" spans="8:44" ht="29" x14ac:dyDescent="0.35">
      <c r="H132" s="16" t="str">
        <f xml:space="preserve"> _xll.EPMOlapMemberO("[CONTRATO].[PARENTH1].[C75142024]","","C75142024","","000;001")</f>
        <v>C75142024</v>
      </c>
      <c r="I132" s="16" t="str">
        <f xml:space="preserve"> _xll.EPMOlapMemberO("[AREA].[PARENTH1].[10000000025005]","","Gcia. Administración","","000;001")</f>
        <v>Gcia. Administración</v>
      </c>
      <c r="J132" s="17" t="str">
        <f xml:space="preserve"> _xll.EPMOlapMemberO("[RUBRO].[PARENTH1].[5118150001]","","TRAMITES Y LICENCIAS","","000;001")</f>
        <v>TRAMITES Y LICENCIAS</v>
      </c>
      <c r="K132" s="18" t="s">
        <v>534</v>
      </c>
      <c r="L132" s="18" t="s">
        <v>40</v>
      </c>
      <c r="M132" s="28" t="s">
        <v>452</v>
      </c>
      <c r="N132" s="18" t="s">
        <v>453</v>
      </c>
      <c r="O132" s="18" t="s">
        <v>454</v>
      </c>
      <c r="P132" s="28" t="s">
        <v>535</v>
      </c>
      <c r="Q132" s="28" t="s">
        <v>495</v>
      </c>
      <c r="R132" s="18" t="s">
        <v>40</v>
      </c>
      <c r="S132" s="18" t="s">
        <v>529</v>
      </c>
      <c r="T132" s="18" t="s">
        <v>530</v>
      </c>
      <c r="U132" s="18" t="s">
        <v>536</v>
      </c>
      <c r="V132" s="18" t="s">
        <v>459</v>
      </c>
      <c r="W132" s="18" t="s">
        <v>67</v>
      </c>
      <c r="X132" s="18" t="s">
        <v>40</v>
      </c>
      <c r="Y132" s="18" t="s">
        <v>40</v>
      </c>
      <c r="Z132" s="19" t="s">
        <v>68</v>
      </c>
      <c r="AA132" s="20">
        <v>307461977278</v>
      </c>
      <c r="AB132" s="19">
        <v>30000000</v>
      </c>
      <c r="AC132" s="21">
        <v>2500000</v>
      </c>
      <c r="AD132" s="21">
        <v>2500000</v>
      </c>
      <c r="AE132" s="21">
        <v>2500000</v>
      </c>
      <c r="AF132" s="21">
        <v>2500000</v>
      </c>
      <c r="AG132" s="21">
        <v>2500000</v>
      </c>
      <c r="AH132" s="21">
        <v>2500000</v>
      </c>
      <c r="AI132" s="21">
        <v>2500000</v>
      </c>
      <c r="AJ132" s="21">
        <v>2500000</v>
      </c>
      <c r="AK132" s="21">
        <v>2500000</v>
      </c>
      <c r="AL132" s="21">
        <v>2500000</v>
      </c>
      <c r="AM132" s="21">
        <v>2500000</v>
      </c>
      <c r="AN132" s="21">
        <v>2500000</v>
      </c>
      <c r="AO132" s="21">
        <v>0</v>
      </c>
      <c r="AP132" s="21">
        <v>0</v>
      </c>
      <c r="AQ132" s="21">
        <v>0</v>
      </c>
      <c r="AR132" s="21">
        <v>0</v>
      </c>
    </row>
    <row r="133" spans="8:44" ht="26" x14ac:dyDescent="0.35">
      <c r="H133" s="16" t="str">
        <f xml:space="preserve"> _xll.EPMOlapMemberO("[CONTRATO].[PARENTH1].[C75152024]","","C75152024","","000;001")</f>
        <v>C75152024</v>
      </c>
      <c r="I133" s="16" t="str">
        <f xml:space="preserve"> _xll.EPMOlapMemberO("[AREA].[PARENTH1].[10000000025005]","","Gcia. Administración","","000;001")</f>
        <v>Gcia. Administración</v>
      </c>
      <c r="J133" s="17" t="str">
        <f xml:space="preserve"> _xll.EPMOlapMemberO("[RUBRO].[PARENTH1].[5118150001]","","TRAMITES Y LICENCIAS","","000;001")</f>
        <v>TRAMITES Y LICENCIAS</v>
      </c>
      <c r="K133" s="18" t="s">
        <v>537</v>
      </c>
      <c r="L133" s="18" t="s">
        <v>40</v>
      </c>
      <c r="M133" s="28" t="s">
        <v>452</v>
      </c>
      <c r="N133" s="18" t="s">
        <v>453</v>
      </c>
      <c r="O133" s="18" t="s">
        <v>454</v>
      </c>
      <c r="P133" s="28" t="s">
        <v>538</v>
      </c>
      <c r="Q133" s="28" t="s">
        <v>495</v>
      </c>
      <c r="R133" s="18" t="s">
        <v>40</v>
      </c>
      <c r="S133" s="18" t="s">
        <v>529</v>
      </c>
      <c r="T133" s="18" t="s">
        <v>530</v>
      </c>
      <c r="U133" s="18" t="s">
        <v>539</v>
      </c>
      <c r="V133" s="18" t="s">
        <v>459</v>
      </c>
      <c r="W133" s="18" t="s">
        <v>67</v>
      </c>
      <c r="X133" s="18" t="s">
        <v>40</v>
      </c>
      <c r="Y133" s="18" t="s">
        <v>40</v>
      </c>
      <c r="Z133" s="19" t="s">
        <v>68</v>
      </c>
      <c r="AA133" s="20">
        <v>307461977278</v>
      </c>
      <c r="AB133" s="19">
        <v>320000000</v>
      </c>
      <c r="AC133" s="21">
        <v>26666666</v>
      </c>
      <c r="AD133" s="21">
        <v>26666666</v>
      </c>
      <c r="AE133" s="21">
        <v>26666666</v>
      </c>
      <c r="AF133" s="21">
        <v>26666666</v>
      </c>
      <c r="AG133" s="21">
        <v>26666666</v>
      </c>
      <c r="AH133" s="21">
        <v>26666666</v>
      </c>
      <c r="AI133" s="21">
        <v>26666666</v>
      </c>
      <c r="AJ133" s="21">
        <v>26666666</v>
      </c>
      <c r="AK133" s="21">
        <v>26666666</v>
      </c>
      <c r="AL133" s="21">
        <v>26666666</v>
      </c>
      <c r="AM133" s="21">
        <v>26666666</v>
      </c>
      <c r="AN133" s="21">
        <v>26666674</v>
      </c>
      <c r="AO133" s="21">
        <v>0</v>
      </c>
      <c r="AP133" s="21">
        <v>0</v>
      </c>
      <c r="AQ133" s="21">
        <v>0</v>
      </c>
      <c r="AR133" s="21">
        <v>0</v>
      </c>
    </row>
    <row r="134" spans="8:44" ht="29" x14ac:dyDescent="0.35">
      <c r="H134" s="16" t="str">
        <f xml:space="preserve"> _xll.EPMOlapMemberO("[CONTRATO].[PARENTH1].[C75162024]","","C75162024","","000;001")</f>
        <v>C75162024</v>
      </c>
      <c r="I134" s="16" t="str">
        <f xml:space="preserve"> _xll.EPMOlapMemberO("[AREA].[PARENTH1].[10000000025005]","","Gcia. Administración","","000;001")</f>
        <v>Gcia. Administración</v>
      </c>
      <c r="J134" s="17" t="str">
        <f xml:space="preserve"> _xll.EPMOlapMemberO("[RUBRO].[PARENTH1].[5118150001]","","TRAMITES Y LICENCIAS","","000;001")</f>
        <v>TRAMITES Y LICENCIAS</v>
      </c>
      <c r="K134" s="18" t="s">
        <v>540</v>
      </c>
      <c r="L134" s="18" t="s">
        <v>40</v>
      </c>
      <c r="M134" s="28" t="s">
        <v>452</v>
      </c>
      <c r="N134" s="18" t="s">
        <v>453</v>
      </c>
      <c r="O134" s="18" t="s">
        <v>454</v>
      </c>
      <c r="P134" s="28" t="s">
        <v>541</v>
      </c>
      <c r="Q134" s="28" t="s">
        <v>495</v>
      </c>
      <c r="R134" s="18" t="s">
        <v>40</v>
      </c>
      <c r="S134" s="18" t="s">
        <v>457</v>
      </c>
      <c r="T134" s="18" t="s">
        <v>530</v>
      </c>
      <c r="U134" s="18" t="s">
        <v>542</v>
      </c>
      <c r="V134" s="18" t="s">
        <v>459</v>
      </c>
      <c r="W134" s="18" t="s">
        <v>67</v>
      </c>
      <c r="X134" s="18" t="s">
        <v>40</v>
      </c>
      <c r="Y134" s="18" t="s">
        <v>40</v>
      </c>
      <c r="Z134" s="19" t="s">
        <v>68</v>
      </c>
      <c r="AA134" s="20">
        <v>307461977278</v>
      </c>
      <c r="AB134" s="19">
        <v>240000000</v>
      </c>
      <c r="AC134" s="21">
        <v>20000000</v>
      </c>
      <c r="AD134" s="21">
        <v>20000000</v>
      </c>
      <c r="AE134" s="21">
        <v>20000000</v>
      </c>
      <c r="AF134" s="21">
        <v>20000000</v>
      </c>
      <c r="AG134" s="21">
        <v>20000000</v>
      </c>
      <c r="AH134" s="21">
        <v>20000000</v>
      </c>
      <c r="AI134" s="21">
        <v>20000000</v>
      </c>
      <c r="AJ134" s="21">
        <v>20000000</v>
      </c>
      <c r="AK134" s="21">
        <v>20000000</v>
      </c>
      <c r="AL134" s="21">
        <v>20000000</v>
      </c>
      <c r="AM134" s="21">
        <v>20000000</v>
      </c>
      <c r="AN134" s="21">
        <v>20000000</v>
      </c>
      <c r="AO134" s="21">
        <v>0</v>
      </c>
      <c r="AP134" s="21">
        <v>0</v>
      </c>
      <c r="AQ134" s="21">
        <v>0</v>
      </c>
      <c r="AR134" s="21">
        <v>0</v>
      </c>
    </row>
    <row r="135" spans="8:44" ht="26" x14ac:dyDescent="0.35">
      <c r="H135" s="16" t="str">
        <f xml:space="preserve"> _xll.EPMOlapMemberO("[CONTRATO].[PARENTH1].[C75172024]","","C75172024","","000;001")</f>
        <v>C75172024</v>
      </c>
      <c r="I135" s="16" t="str">
        <f xml:space="preserve"> _xll.EPMOlapMemberO("[AREA].[PARENTH1].[10000000025005]","","Gcia. Administración","","000;001")</f>
        <v>Gcia. Administración</v>
      </c>
      <c r="J135" s="17" t="str">
        <f xml:space="preserve"> _xll.EPMOlapMemberO("[RUBRO].[PARENTH1].[5118150001]","","TRAMITES Y LICENCIAS","","000;001")</f>
        <v>TRAMITES Y LICENCIAS</v>
      </c>
      <c r="K135" s="18" t="s">
        <v>543</v>
      </c>
      <c r="L135" s="18" t="s">
        <v>40</v>
      </c>
      <c r="M135" s="28" t="s">
        <v>452</v>
      </c>
      <c r="N135" s="18" t="s">
        <v>453</v>
      </c>
      <c r="O135" s="18" t="s">
        <v>454</v>
      </c>
      <c r="P135" s="28" t="s">
        <v>544</v>
      </c>
      <c r="Q135" s="28" t="s">
        <v>495</v>
      </c>
      <c r="R135" s="18" t="s">
        <v>40</v>
      </c>
      <c r="S135" s="18" t="s">
        <v>529</v>
      </c>
      <c r="T135" s="18" t="s">
        <v>530</v>
      </c>
      <c r="U135" s="18" t="s">
        <v>545</v>
      </c>
      <c r="V135" s="18" t="s">
        <v>459</v>
      </c>
      <c r="W135" s="18" t="s">
        <v>67</v>
      </c>
      <c r="X135" s="18" t="s">
        <v>40</v>
      </c>
      <c r="Y135" s="18" t="s">
        <v>40</v>
      </c>
      <c r="Z135" s="19" t="s">
        <v>68</v>
      </c>
      <c r="AA135" s="20">
        <v>307461977278</v>
      </c>
      <c r="AB135" s="19">
        <v>100000000</v>
      </c>
      <c r="AC135" s="21">
        <v>8333333</v>
      </c>
      <c r="AD135" s="21">
        <v>8333333</v>
      </c>
      <c r="AE135" s="21">
        <v>8333333</v>
      </c>
      <c r="AF135" s="21">
        <v>8333333</v>
      </c>
      <c r="AG135" s="21">
        <v>8333333</v>
      </c>
      <c r="AH135" s="21">
        <v>8333333</v>
      </c>
      <c r="AI135" s="21">
        <v>8333333</v>
      </c>
      <c r="AJ135" s="21">
        <v>8333333</v>
      </c>
      <c r="AK135" s="21">
        <v>8333333</v>
      </c>
      <c r="AL135" s="21">
        <v>8333333</v>
      </c>
      <c r="AM135" s="21">
        <v>8333333</v>
      </c>
      <c r="AN135" s="21">
        <v>8333337</v>
      </c>
      <c r="AO135" s="21">
        <v>0</v>
      </c>
      <c r="AP135" s="21">
        <v>0</v>
      </c>
      <c r="AQ135" s="21">
        <v>0</v>
      </c>
      <c r="AR135" s="21">
        <v>0</v>
      </c>
    </row>
    <row r="136" spans="8:44" ht="26" x14ac:dyDescent="0.35">
      <c r="H136" s="16" t="str">
        <f xml:space="preserve"> _xll.EPMOlapMemberO("[CONTRATO].[PARENTH1].[C75182024]","","C75182024","","000;001")</f>
        <v>C75182024</v>
      </c>
      <c r="I136" s="16" t="str">
        <f xml:space="preserve"> _xll.EPMOlapMemberO("[AREA].[PARENTH1].[10000000025005]","","Gcia. Administración","","000;001")</f>
        <v>Gcia. Administración</v>
      </c>
      <c r="J136" s="17" t="str">
        <f xml:space="preserve"> _xll.EPMOlapMemberO("[RUBRO].[PARENTH1].[5118150001]","","TRAMITES Y LICENCIAS","","000;001")</f>
        <v>TRAMITES Y LICENCIAS</v>
      </c>
      <c r="K136" s="18" t="s">
        <v>546</v>
      </c>
      <c r="L136" s="18" t="s">
        <v>40</v>
      </c>
      <c r="M136" s="28" t="s">
        <v>452</v>
      </c>
      <c r="N136" s="18" t="s">
        <v>453</v>
      </c>
      <c r="O136" s="18" t="s">
        <v>454</v>
      </c>
      <c r="P136" s="28" t="s">
        <v>547</v>
      </c>
      <c r="Q136" s="28" t="s">
        <v>495</v>
      </c>
      <c r="R136" s="18" t="s">
        <v>40</v>
      </c>
      <c r="S136" s="18" t="s">
        <v>529</v>
      </c>
      <c r="T136" s="18" t="s">
        <v>530</v>
      </c>
      <c r="U136" s="18" t="s">
        <v>548</v>
      </c>
      <c r="V136" s="18" t="s">
        <v>459</v>
      </c>
      <c r="W136" s="18" t="s">
        <v>67</v>
      </c>
      <c r="X136" s="18" t="s">
        <v>40</v>
      </c>
      <c r="Y136" s="18" t="s">
        <v>40</v>
      </c>
      <c r="Z136" s="19" t="s">
        <v>68</v>
      </c>
      <c r="AA136" s="20">
        <v>307461977278</v>
      </c>
      <c r="AB136" s="19">
        <v>100000000</v>
      </c>
      <c r="AC136" s="21">
        <v>8333333</v>
      </c>
      <c r="AD136" s="21">
        <v>8333333</v>
      </c>
      <c r="AE136" s="21">
        <v>8333333</v>
      </c>
      <c r="AF136" s="21">
        <v>8333333</v>
      </c>
      <c r="AG136" s="21">
        <v>8333333</v>
      </c>
      <c r="AH136" s="21">
        <v>8333333</v>
      </c>
      <c r="AI136" s="21">
        <v>8333333</v>
      </c>
      <c r="AJ136" s="21">
        <v>8333333</v>
      </c>
      <c r="AK136" s="21">
        <v>8333333</v>
      </c>
      <c r="AL136" s="21">
        <v>8333333</v>
      </c>
      <c r="AM136" s="21">
        <v>8333333</v>
      </c>
      <c r="AN136" s="21">
        <v>8333337</v>
      </c>
      <c r="AO136" s="21">
        <v>0</v>
      </c>
      <c r="AP136" s="21">
        <v>0</v>
      </c>
      <c r="AQ136" s="21">
        <v>0</v>
      </c>
      <c r="AR136" s="21">
        <v>0</v>
      </c>
    </row>
    <row r="137" spans="8:44" ht="26" x14ac:dyDescent="0.35">
      <c r="H137" s="16" t="str">
        <f xml:space="preserve"> _xll.EPMOlapMemberO("[CONTRATO].[PARENTH1].[C75192024]","","C75192024","","000;001")</f>
        <v>C75192024</v>
      </c>
      <c r="I137" s="16" t="str">
        <f xml:space="preserve"> _xll.EPMOlapMemberO("[AREA].[PARENTH1].[10000000025005]","","Gcia. Administración","","000;001")</f>
        <v>Gcia. Administración</v>
      </c>
      <c r="J137" s="17" t="str">
        <f xml:space="preserve"> _xll.EPMOlapMemberO("[RUBRO].[PARENTH1].[5118150001]","","TRAMITES Y LICENCIAS","","000;001")</f>
        <v>TRAMITES Y LICENCIAS</v>
      </c>
      <c r="K137" s="18" t="s">
        <v>549</v>
      </c>
      <c r="L137" s="18" t="s">
        <v>40</v>
      </c>
      <c r="M137" s="28" t="s">
        <v>452</v>
      </c>
      <c r="N137" s="18" t="s">
        <v>453</v>
      </c>
      <c r="O137" s="18" t="s">
        <v>454</v>
      </c>
      <c r="P137" s="28" t="s">
        <v>550</v>
      </c>
      <c r="Q137" s="28" t="s">
        <v>495</v>
      </c>
      <c r="R137" s="18" t="s">
        <v>40</v>
      </c>
      <c r="S137" s="18" t="s">
        <v>529</v>
      </c>
      <c r="T137" s="18" t="s">
        <v>530</v>
      </c>
      <c r="U137" s="18" t="s">
        <v>551</v>
      </c>
      <c r="V137" s="18" t="s">
        <v>459</v>
      </c>
      <c r="W137" s="18" t="s">
        <v>67</v>
      </c>
      <c r="X137" s="18" t="s">
        <v>40</v>
      </c>
      <c r="Y137" s="18" t="s">
        <v>40</v>
      </c>
      <c r="Z137" s="19" t="s">
        <v>68</v>
      </c>
      <c r="AA137" s="20">
        <v>307461977278</v>
      </c>
      <c r="AB137" s="19">
        <v>120000000</v>
      </c>
      <c r="AC137" s="21">
        <v>10000000</v>
      </c>
      <c r="AD137" s="21">
        <v>10000000</v>
      </c>
      <c r="AE137" s="21">
        <v>10000000</v>
      </c>
      <c r="AF137" s="21">
        <v>10000000</v>
      </c>
      <c r="AG137" s="21">
        <v>10000000</v>
      </c>
      <c r="AH137" s="21">
        <v>10000000</v>
      </c>
      <c r="AI137" s="21">
        <v>10000000</v>
      </c>
      <c r="AJ137" s="21">
        <v>10000000</v>
      </c>
      <c r="AK137" s="21">
        <v>10000000</v>
      </c>
      <c r="AL137" s="21">
        <v>10000000</v>
      </c>
      <c r="AM137" s="21">
        <v>10000000</v>
      </c>
      <c r="AN137" s="21">
        <v>10000000</v>
      </c>
      <c r="AO137" s="21">
        <v>0</v>
      </c>
      <c r="AP137" s="21">
        <v>0</v>
      </c>
      <c r="AQ137" s="21">
        <v>0</v>
      </c>
      <c r="AR137" s="21">
        <v>0</v>
      </c>
    </row>
    <row r="138" spans="8:44" ht="29" x14ac:dyDescent="0.35">
      <c r="H138" s="16" t="str">
        <f xml:space="preserve"> _xll.EPMOlapMemberO("[CONTRATO].[PARENTH1].[C75202024]","","C75202024","","000;001")</f>
        <v>C75202024</v>
      </c>
      <c r="I138" s="16" t="str">
        <f xml:space="preserve"> _xll.EPMOlapMemberO("[AREA].[PARENTH1].[10000000025005]","","Gcia. Administración","","000;001")</f>
        <v>Gcia. Administración</v>
      </c>
      <c r="J138" s="17" t="str">
        <f xml:space="preserve"> _xll.EPMOlapMemberO("[RUBRO].[PARENTH1].[5118150001]","","TRAMITES Y LICENCIAS","","000;001")</f>
        <v>TRAMITES Y LICENCIAS</v>
      </c>
      <c r="K138" s="18" t="s">
        <v>552</v>
      </c>
      <c r="L138" s="18" t="s">
        <v>40</v>
      </c>
      <c r="M138" s="28" t="s">
        <v>452</v>
      </c>
      <c r="N138" s="18" t="s">
        <v>453</v>
      </c>
      <c r="O138" s="18" t="s">
        <v>454</v>
      </c>
      <c r="P138" s="28" t="s">
        <v>553</v>
      </c>
      <c r="Q138" s="28" t="s">
        <v>495</v>
      </c>
      <c r="R138" s="18" t="s">
        <v>40</v>
      </c>
      <c r="S138" s="18" t="s">
        <v>529</v>
      </c>
      <c r="T138" s="18" t="s">
        <v>530</v>
      </c>
      <c r="U138" s="18" t="s">
        <v>554</v>
      </c>
      <c r="V138" s="18" t="s">
        <v>459</v>
      </c>
      <c r="W138" s="18" t="s">
        <v>67</v>
      </c>
      <c r="X138" s="18" t="s">
        <v>40</v>
      </c>
      <c r="Y138" s="18" t="s">
        <v>40</v>
      </c>
      <c r="Z138" s="19" t="s">
        <v>68</v>
      </c>
      <c r="AA138" s="20">
        <v>307461977278</v>
      </c>
      <c r="AB138" s="19">
        <v>199999997</v>
      </c>
      <c r="AC138" s="21">
        <v>16666666</v>
      </c>
      <c r="AD138" s="21">
        <v>16666666</v>
      </c>
      <c r="AE138" s="21">
        <v>16666666</v>
      </c>
      <c r="AF138" s="21">
        <v>16666666</v>
      </c>
      <c r="AG138" s="21">
        <v>16666666</v>
      </c>
      <c r="AH138" s="21">
        <v>16666666</v>
      </c>
      <c r="AI138" s="21">
        <v>16666666</v>
      </c>
      <c r="AJ138" s="21">
        <v>16666666</v>
      </c>
      <c r="AK138" s="21">
        <v>16666666</v>
      </c>
      <c r="AL138" s="21">
        <v>16666666</v>
      </c>
      <c r="AM138" s="21">
        <v>16666666</v>
      </c>
      <c r="AN138" s="21">
        <v>16666671</v>
      </c>
      <c r="AO138" s="21">
        <v>0</v>
      </c>
      <c r="AP138" s="21">
        <v>0</v>
      </c>
      <c r="AQ138" s="21">
        <v>0</v>
      </c>
      <c r="AR138" s="21">
        <v>0</v>
      </c>
    </row>
    <row r="139" spans="8:44" ht="26" x14ac:dyDescent="0.35">
      <c r="H139" s="16" t="str">
        <f xml:space="preserve"> _xll.EPMOlapMemberO("[CONTRATO].[PARENTH1].[C76012024]","","C76012024","","000;001")</f>
        <v>C76012024</v>
      </c>
      <c r="I139" s="16" t="str">
        <f xml:space="preserve"> _xll.EPMOlapMemberO("[AREA].[PARENTH1].[10000000025005]","","Gcia. Administración","","000;001")</f>
        <v>Gcia. Administración</v>
      </c>
      <c r="J139" s="17" t="str">
        <f xml:space="preserve"> _xll.EPMOlapMemberO("[RUBRO].[PARENTH1].[5118150001]","","TRAMITES Y LICENCIAS","","000;001")</f>
        <v>TRAMITES Y LICENCIAS</v>
      </c>
      <c r="K139" s="18" t="s">
        <v>555</v>
      </c>
      <c r="L139" s="18" t="s">
        <v>40</v>
      </c>
      <c r="M139" s="28" t="s">
        <v>452</v>
      </c>
      <c r="N139" s="18" t="s">
        <v>453</v>
      </c>
      <c r="O139" s="18" t="s">
        <v>454</v>
      </c>
      <c r="P139" s="28" t="s">
        <v>556</v>
      </c>
      <c r="Q139" s="28" t="s">
        <v>557</v>
      </c>
      <c r="R139" s="18" t="s">
        <v>40</v>
      </c>
      <c r="S139" s="18" t="s">
        <v>457</v>
      </c>
      <c r="T139" s="18" t="s">
        <v>35</v>
      </c>
      <c r="U139" s="18" t="s">
        <v>558</v>
      </c>
      <c r="V139" s="18" t="s">
        <v>459</v>
      </c>
      <c r="W139" s="18" t="s">
        <v>67</v>
      </c>
      <c r="X139" s="18" t="s">
        <v>40</v>
      </c>
      <c r="Y139" s="18" t="s">
        <v>40</v>
      </c>
      <c r="Z139" s="19" t="s">
        <v>68</v>
      </c>
      <c r="AA139" s="20">
        <v>307461977278</v>
      </c>
      <c r="AB139" s="19">
        <v>500000000</v>
      </c>
      <c r="AC139" s="21">
        <v>41666666</v>
      </c>
      <c r="AD139" s="21">
        <v>41666666</v>
      </c>
      <c r="AE139" s="21">
        <v>41666666</v>
      </c>
      <c r="AF139" s="21">
        <v>41666666</v>
      </c>
      <c r="AG139" s="21">
        <v>41666666</v>
      </c>
      <c r="AH139" s="21">
        <v>41666666</v>
      </c>
      <c r="AI139" s="21">
        <v>41666666</v>
      </c>
      <c r="AJ139" s="21">
        <v>41666666</v>
      </c>
      <c r="AK139" s="21">
        <v>41666666</v>
      </c>
      <c r="AL139" s="21">
        <v>41666666</v>
      </c>
      <c r="AM139" s="21">
        <v>41666670</v>
      </c>
      <c r="AN139" s="21">
        <v>41666670</v>
      </c>
      <c r="AO139" s="21">
        <v>0</v>
      </c>
      <c r="AP139" s="21">
        <v>0</v>
      </c>
      <c r="AQ139" s="21">
        <v>0</v>
      </c>
      <c r="AR139" s="21">
        <v>0</v>
      </c>
    </row>
    <row r="140" spans="8:44" ht="29" x14ac:dyDescent="0.35">
      <c r="H140" s="16" t="str">
        <f xml:space="preserve"> _xll.EPMOlapMemberO("[CONTRATO].[PARENTH1].[C76022024]","","C76022024","","000;001")</f>
        <v>C76022024</v>
      </c>
      <c r="I140" s="16" t="str">
        <f xml:space="preserve"> _xll.EPMOlapMemberO("[AREA].[PARENTH1].[10000000025005]","","Gcia. Administración","","000;001")</f>
        <v>Gcia. Administración</v>
      </c>
      <c r="J140" s="17" t="str">
        <f xml:space="preserve"> _xll.EPMOlapMemberO("[RUBRO].[PARENTH1].[5118150001]","","TRAMITES Y LICENCIAS","","000;001")</f>
        <v>TRAMITES Y LICENCIAS</v>
      </c>
      <c r="K140" s="18" t="s">
        <v>559</v>
      </c>
      <c r="L140" s="18" t="s">
        <v>40</v>
      </c>
      <c r="M140" s="28" t="s">
        <v>452</v>
      </c>
      <c r="N140" s="18" t="s">
        <v>453</v>
      </c>
      <c r="O140" s="18" t="s">
        <v>454</v>
      </c>
      <c r="P140" s="28" t="s">
        <v>560</v>
      </c>
      <c r="Q140" s="28" t="s">
        <v>557</v>
      </c>
      <c r="R140" s="18" t="s">
        <v>40</v>
      </c>
      <c r="S140" s="18" t="s">
        <v>457</v>
      </c>
      <c r="T140" s="18" t="s">
        <v>35</v>
      </c>
      <c r="U140" s="18" t="s">
        <v>561</v>
      </c>
      <c r="V140" s="18" t="s">
        <v>459</v>
      </c>
      <c r="W140" s="18" t="s">
        <v>67</v>
      </c>
      <c r="X140" s="18" t="s">
        <v>40</v>
      </c>
      <c r="Y140" s="18" t="s">
        <v>40</v>
      </c>
      <c r="Z140" s="19" t="s">
        <v>68</v>
      </c>
      <c r="AA140" s="20">
        <v>307461977278</v>
      </c>
      <c r="AB140" s="19">
        <v>25000000</v>
      </c>
      <c r="AC140" s="21">
        <v>2083333</v>
      </c>
      <c r="AD140" s="21">
        <v>2083333</v>
      </c>
      <c r="AE140" s="21">
        <v>2083333</v>
      </c>
      <c r="AF140" s="21">
        <v>2083333</v>
      </c>
      <c r="AG140" s="21">
        <v>2083333</v>
      </c>
      <c r="AH140" s="21">
        <v>2083333</v>
      </c>
      <c r="AI140" s="21">
        <v>2083333</v>
      </c>
      <c r="AJ140" s="21">
        <v>2083333</v>
      </c>
      <c r="AK140" s="21">
        <v>2083333</v>
      </c>
      <c r="AL140" s="21">
        <v>2083333</v>
      </c>
      <c r="AM140" s="21">
        <v>2083333</v>
      </c>
      <c r="AN140" s="21">
        <v>2083337</v>
      </c>
      <c r="AO140" s="21">
        <v>0</v>
      </c>
      <c r="AP140" s="21">
        <v>0</v>
      </c>
      <c r="AQ140" s="21">
        <v>0</v>
      </c>
      <c r="AR140" s="21">
        <v>0</v>
      </c>
    </row>
    <row r="141" spans="8:44" ht="29" x14ac:dyDescent="0.35">
      <c r="H141" s="16" t="str">
        <f xml:space="preserve"> _xll.EPMOlapMemberO("[CONTRATO].[PARENTH1].[C76032024]","","C76032024","","000;001")</f>
        <v>C76032024</v>
      </c>
      <c r="I141" s="16" t="str">
        <f xml:space="preserve"> _xll.EPMOlapMemberO("[AREA].[PARENTH1].[10000000025005]","","Gcia. Administración","","000;001")</f>
        <v>Gcia. Administración</v>
      </c>
      <c r="J141" s="17" t="str">
        <f xml:space="preserve"> _xll.EPMOlapMemberO("[RUBRO].[PARENTH1].[5118150001]","","TRAMITES Y LICENCIAS","","000;001")</f>
        <v>TRAMITES Y LICENCIAS</v>
      </c>
      <c r="K141" s="18" t="s">
        <v>562</v>
      </c>
      <c r="L141" s="18" t="s">
        <v>40</v>
      </c>
      <c r="M141" s="28" t="s">
        <v>452</v>
      </c>
      <c r="N141" s="18" t="s">
        <v>453</v>
      </c>
      <c r="O141" s="18" t="s">
        <v>454</v>
      </c>
      <c r="P141" s="28" t="s">
        <v>563</v>
      </c>
      <c r="Q141" s="28" t="s">
        <v>557</v>
      </c>
      <c r="R141" s="18" t="s">
        <v>40</v>
      </c>
      <c r="S141" s="18" t="s">
        <v>457</v>
      </c>
      <c r="T141" s="18" t="s">
        <v>35</v>
      </c>
      <c r="U141" s="18" t="s">
        <v>564</v>
      </c>
      <c r="V141" s="18" t="s">
        <v>459</v>
      </c>
      <c r="W141" s="18" t="s">
        <v>67</v>
      </c>
      <c r="X141" s="18" t="s">
        <v>40</v>
      </c>
      <c r="Y141" s="18" t="s">
        <v>40</v>
      </c>
      <c r="Z141" s="19" t="s">
        <v>68</v>
      </c>
      <c r="AA141" s="20">
        <v>307461977278</v>
      </c>
      <c r="AB141" s="19">
        <v>50000000</v>
      </c>
      <c r="AC141" s="21">
        <v>4166670</v>
      </c>
      <c r="AD141" s="21">
        <v>4166670</v>
      </c>
      <c r="AE141" s="21">
        <v>4166666</v>
      </c>
      <c r="AF141" s="21">
        <v>4166666</v>
      </c>
      <c r="AG141" s="21">
        <v>4166666</v>
      </c>
      <c r="AH141" s="21">
        <v>4166666</v>
      </c>
      <c r="AI141" s="21">
        <v>4166666</v>
      </c>
      <c r="AJ141" s="21">
        <v>4166666</v>
      </c>
      <c r="AK141" s="21">
        <v>4166666</v>
      </c>
      <c r="AL141" s="21">
        <v>4166666</v>
      </c>
      <c r="AM141" s="21">
        <v>4166666</v>
      </c>
      <c r="AN141" s="21">
        <v>4166666</v>
      </c>
      <c r="AO141" s="21">
        <v>0</v>
      </c>
      <c r="AP141" s="21">
        <v>0</v>
      </c>
      <c r="AQ141" s="21">
        <v>0</v>
      </c>
      <c r="AR141" s="21">
        <v>0</v>
      </c>
    </row>
    <row r="142" spans="8:44" ht="26" x14ac:dyDescent="0.35">
      <c r="H142" s="16" t="str">
        <f xml:space="preserve"> _xll.EPMOlapMemberO("[CONTRATO].[PARENTH1].[C76042024]","","C76042024","","000;001")</f>
        <v>C76042024</v>
      </c>
      <c r="I142" s="16" t="str">
        <f xml:space="preserve"> _xll.EPMOlapMemberO("[AREA].[PARENTH1].[10000000025005]","","Gcia. Administración","","000;001")</f>
        <v>Gcia. Administración</v>
      </c>
      <c r="J142" s="17" t="str">
        <f xml:space="preserve"> _xll.EPMOlapMemberO("[RUBRO].[PARENTH1].[5118150001]","","TRAMITES Y LICENCIAS","","000;001")</f>
        <v>TRAMITES Y LICENCIAS</v>
      </c>
      <c r="K142" s="18" t="s">
        <v>565</v>
      </c>
      <c r="L142" s="18" t="s">
        <v>40</v>
      </c>
      <c r="M142" s="28" t="s">
        <v>452</v>
      </c>
      <c r="N142" s="18" t="s">
        <v>453</v>
      </c>
      <c r="O142" s="18" t="s">
        <v>454</v>
      </c>
      <c r="P142" s="28" t="s">
        <v>566</v>
      </c>
      <c r="Q142" s="28" t="s">
        <v>557</v>
      </c>
      <c r="R142" s="18" t="s">
        <v>40</v>
      </c>
      <c r="S142" s="18" t="s">
        <v>457</v>
      </c>
      <c r="T142" s="18" t="s">
        <v>35</v>
      </c>
      <c r="U142" s="18" t="s">
        <v>567</v>
      </c>
      <c r="V142" s="18" t="s">
        <v>459</v>
      </c>
      <c r="W142" s="18" t="s">
        <v>67</v>
      </c>
      <c r="X142" s="18" t="s">
        <v>40</v>
      </c>
      <c r="Y142" s="18" t="s">
        <v>40</v>
      </c>
      <c r="Z142" s="19" t="s">
        <v>68</v>
      </c>
      <c r="AA142" s="20">
        <v>307461977278</v>
      </c>
      <c r="AB142" s="19">
        <v>100000000</v>
      </c>
      <c r="AC142" s="21">
        <v>8333337</v>
      </c>
      <c r="AD142" s="21">
        <v>8333333</v>
      </c>
      <c r="AE142" s="21">
        <v>8333333</v>
      </c>
      <c r="AF142" s="21">
        <v>8333333</v>
      </c>
      <c r="AG142" s="21">
        <v>8333333</v>
      </c>
      <c r="AH142" s="21">
        <v>8333333</v>
      </c>
      <c r="AI142" s="21">
        <v>8333333</v>
      </c>
      <c r="AJ142" s="21">
        <v>8333333</v>
      </c>
      <c r="AK142" s="21">
        <v>8333333</v>
      </c>
      <c r="AL142" s="21">
        <v>8333333</v>
      </c>
      <c r="AM142" s="21">
        <v>8333333</v>
      </c>
      <c r="AN142" s="21">
        <v>8333333</v>
      </c>
      <c r="AO142" s="21">
        <v>0</v>
      </c>
      <c r="AP142" s="21">
        <v>0</v>
      </c>
      <c r="AQ142" s="21">
        <v>0</v>
      </c>
      <c r="AR142" s="21">
        <v>0</v>
      </c>
    </row>
    <row r="143" spans="8:44" ht="29" x14ac:dyDescent="0.35">
      <c r="H143" s="16" t="str">
        <f xml:space="preserve"> _xll.EPMOlapMemberO("[CONTRATO].[PARENTH1].[C76052024]","","C76052024","","000;001")</f>
        <v>C76052024</v>
      </c>
      <c r="I143" s="16" t="str">
        <f xml:space="preserve"> _xll.EPMOlapMemberO("[AREA].[PARENTH1].[10000000025005]","","Gcia. Administración","","000;001")</f>
        <v>Gcia. Administración</v>
      </c>
      <c r="J143" s="17" t="str">
        <f xml:space="preserve"> _xll.EPMOlapMemberO("[RUBRO].[PARENTH1].[5118150001]","","TRAMITES Y LICENCIAS","","000;001")</f>
        <v>TRAMITES Y LICENCIAS</v>
      </c>
      <c r="K143" s="18" t="s">
        <v>568</v>
      </c>
      <c r="L143" s="18" t="s">
        <v>40</v>
      </c>
      <c r="M143" s="28" t="s">
        <v>452</v>
      </c>
      <c r="N143" s="18" t="s">
        <v>453</v>
      </c>
      <c r="O143" s="18" t="s">
        <v>454</v>
      </c>
      <c r="P143" s="28" t="s">
        <v>569</v>
      </c>
      <c r="Q143" s="28" t="s">
        <v>557</v>
      </c>
      <c r="R143" s="18" t="s">
        <v>40</v>
      </c>
      <c r="S143" s="18" t="s">
        <v>457</v>
      </c>
      <c r="T143" s="18" t="s">
        <v>35</v>
      </c>
      <c r="U143" s="18" t="s">
        <v>570</v>
      </c>
      <c r="V143" s="18" t="s">
        <v>459</v>
      </c>
      <c r="W143" s="18" t="s">
        <v>67</v>
      </c>
      <c r="X143" s="18" t="s">
        <v>40</v>
      </c>
      <c r="Y143" s="18" t="s">
        <v>40</v>
      </c>
      <c r="Z143" s="19" t="s">
        <v>68</v>
      </c>
      <c r="AA143" s="20">
        <v>307461977278</v>
      </c>
      <c r="AB143" s="19">
        <v>100000000</v>
      </c>
      <c r="AC143" s="21">
        <v>8333337</v>
      </c>
      <c r="AD143" s="21">
        <v>8333333</v>
      </c>
      <c r="AE143" s="21">
        <v>8333333</v>
      </c>
      <c r="AF143" s="21">
        <v>8333333</v>
      </c>
      <c r="AG143" s="21">
        <v>8333333</v>
      </c>
      <c r="AH143" s="21">
        <v>8333333</v>
      </c>
      <c r="AI143" s="21">
        <v>8333333</v>
      </c>
      <c r="AJ143" s="21">
        <v>8333333</v>
      </c>
      <c r="AK143" s="21">
        <v>8333333</v>
      </c>
      <c r="AL143" s="21">
        <v>8333333</v>
      </c>
      <c r="AM143" s="21">
        <v>8333333</v>
      </c>
      <c r="AN143" s="21">
        <v>8333333</v>
      </c>
      <c r="AO143" s="21">
        <v>0</v>
      </c>
      <c r="AP143" s="21">
        <v>0</v>
      </c>
      <c r="AQ143" s="21">
        <v>0</v>
      </c>
      <c r="AR143" s="21">
        <v>0</v>
      </c>
    </row>
    <row r="144" spans="8:44" ht="29" x14ac:dyDescent="0.35">
      <c r="H144" s="16" t="str">
        <f xml:space="preserve"> _xll.EPMOlapMemberO("[CONTRATO].[PARENTH1].[C76062024]","","C76062024","","000;001")</f>
        <v>C76062024</v>
      </c>
      <c r="I144" s="16" t="str">
        <f xml:space="preserve"> _xll.EPMOlapMemberO("[AREA].[PARENTH1].[10000000025005]","","Gcia. Administración","","000;001")</f>
        <v>Gcia. Administración</v>
      </c>
      <c r="J144" s="17" t="str">
        <f xml:space="preserve"> _xll.EPMOlapMemberO("[RUBRO].[PARENTH1].[5118150001]","","TRAMITES Y LICENCIAS","","000;001")</f>
        <v>TRAMITES Y LICENCIAS</v>
      </c>
      <c r="K144" s="18" t="s">
        <v>571</v>
      </c>
      <c r="L144" s="18" t="s">
        <v>40</v>
      </c>
      <c r="M144" s="28" t="s">
        <v>452</v>
      </c>
      <c r="N144" s="18" t="s">
        <v>453</v>
      </c>
      <c r="O144" s="18" t="s">
        <v>454</v>
      </c>
      <c r="P144" s="28" t="s">
        <v>572</v>
      </c>
      <c r="Q144" s="28" t="s">
        <v>557</v>
      </c>
      <c r="R144" s="18" t="s">
        <v>40</v>
      </c>
      <c r="S144" s="18" t="s">
        <v>457</v>
      </c>
      <c r="T144" s="18" t="s">
        <v>35</v>
      </c>
      <c r="U144" s="18" t="s">
        <v>573</v>
      </c>
      <c r="V144" s="18" t="s">
        <v>459</v>
      </c>
      <c r="W144" s="18" t="s">
        <v>67</v>
      </c>
      <c r="X144" s="18" t="s">
        <v>40</v>
      </c>
      <c r="Y144" s="18" t="s">
        <v>40</v>
      </c>
      <c r="Z144" s="19" t="s">
        <v>68</v>
      </c>
      <c r="AA144" s="20">
        <v>307461977278</v>
      </c>
      <c r="AB144" s="19">
        <v>30000000</v>
      </c>
      <c r="AC144" s="21">
        <v>2500000</v>
      </c>
      <c r="AD144" s="21">
        <v>2500000</v>
      </c>
      <c r="AE144" s="21">
        <v>2500000</v>
      </c>
      <c r="AF144" s="21">
        <v>2500000</v>
      </c>
      <c r="AG144" s="21">
        <v>2500000</v>
      </c>
      <c r="AH144" s="21">
        <v>2500000</v>
      </c>
      <c r="AI144" s="21">
        <v>2500000</v>
      </c>
      <c r="AJ144" s="21">
        <v>2500000</v>
      </c>
      <c r="AK144" s="21">
        <v>2500000</v>
      </c>
      <c r="AL144" s="21">
        <v>2500000</v>
      </c>
      <c r="AM144" s="21">
        <v>2500000</v>
      </c>
      <c r="AN144" s="21">
        <v>2500000</v>
      </c>
      <c r="AO144" s="21">
        <v>0</v>
      </c>
      <c r="AP144" s="21">
        <v>0</v>
      </c>
      <c r="AQ144" s="21">
        <v>0</v>
      </c>
      <c r="AR144" s="21">
        <v>0</v>
      </c>
    </row>
    <row r="145" spans="8:44" ht="26" x14ac:dyDescent="0.35">
      <c r="H145" s="16" t="str">
        <f xml:space="preserve"> _xll.EPMOlapMemberO("[CONTRATO].[PARENTH1].[C76072024]","","C76072024","","000;001")</f>
        <v>C76072024</v>
      </c>
      <c r="I145" s="16" t="str">
        <f xml:space="preserve"> _xll.EPMOlapMemberO("[AREA].[PARENTH1].[10000000025005]","","Gcia. Administración","","000;001")</f>
        <v>Gcia. Administración</v>
      </c>
      <c r="J145" s="17" t="str">
        <f xml:space="preserve"> _xll.EPMOlapMemberO("[RUBRO].[PARENTH1].[5118150001]","","TRAMITES Y LICENCIAS","","000;001")</f>
        <v>TRAMITES Y LICENCIAS</v>
      </c>
      <c r="K145" s="18" t="s">
        <v>574</v>
      </c>
      <c r="L145" s="18" t="s">
        <v>40</v>
      </c>
      <c r="M145" s="28" t="s">
        <v>452</v>
      </c>
      <c r="N145" s="18" t="s">
        <v>453</v>
      </c>
      <c r="O145" s="18" t="s">
        <v>454</v>
      </c>
      <c r="P145" s="28" t="s">
        <v>575</v>
      </c>
      <c r="Q145" s="28" t="s">
        <v>557</v>
      </c>
      <c r="R145" s="18" t="s">
        <v>40</v>
      </c>
      <c r="S145" s="18" t="s">
        <v>457</v>
      </c>
      <c r="T145" s="18" t="s">
        <v>35</v>
      </c>
      <c r="U145" s="18" t="s">
        <v>576</v>
      </c>
      <c r="V145" s="18" t="s">
        <v>459</v>
      </c>
      <c r="W145" s="18" t="s">
        <v>67</v>
      </c>
      <c r="X145" s="18" t="s">
        <v>40</v>
      </c>
      <c r="Y145" s="18" t="s">
        <v>40</v>
      </c>
      <c r="Z145" s="19" t="s">
        <v>68</v>
      </c>
      <c r="AA145" s="20">
        <v>307461977278</v>
      </c>
      <c r="AB145" s="19">
        <v>40000000</v>
      </c>
      <c r="AC145" s="21">
        <v>3333333</v>
      </c>
      <c r="AD145" s="21">
        <v>3333333</v>
      </c>
      <c r="AE145" s="21">
        <v>3333333</v>
      </c>
      <c r="AF145" s="21">
        <v>3333333</v>
      </c>
      <c r="AG145" s="21">
        <v>3333333</v>
      </c>
      <c r="AH145" s="21">
        <v>3333333</v>
      </c>
      <c r="AI145" s="21">
        <v>3333333</v>
      </c>
      <c r="AJ145" s="21">
        <v>3333333</v>
      </c>
      <c r="AK145" s="21">
        <v>3333333</v>
      </c>
      <c r="AL145" s="21">
        <v>3333333</v>
      </c>
      <c r="AM145" s="21">
        <v>3333333</v>
      </c>
      <c r="AN145" s="21">
        <v>3333337</v>
      </c>
      <c r="AO145" s="21">
        <v>0</v>
      </c>
      <c r="AP145" s="21">
        <v>0</v>
      </c>
      <c r="AQ145" s="21">
        <v>0</v>
      </c>
      <c r="AR145" s="21">
        <v>0</v>
      </c>
    </row>
    <row r="146" spans="8:44" ht="26" x14ac:dyDescent="0.35">
      <c r="H146" s="16" t="str">
        <f xml:space="preserve"> _xll.EPMOlapMemberO("[CONTRATO].[PARENTH1].[C76082024]","","C76082024","","000;001")</f>
        <v>C76082024</v>
      </c>
      <c r="I146" s="16" t="str">
        <f xml:space="preserve"> _xll.EPMOlapMemberO("[AREA].[PARENTH1].[10000000025005]","","Gcia. Administración","","000;001")</f>
        <v>Gcia. Administración</v>
      </c>
      <c r="J146" s="17" t="str">
        <f xml:space="preserve"> _xll.EPMOlapMemberO("[RUBRO].[PARENTH1].[5118150001]","","TRAMITES Y LICENCIAS","","000;001")</f>
        <v>TRAMITES Y LICENCIAS</v>
      </c>
      <c r="K146" s="18" t="s">
        <v>577</v>
      </c>
      <c r="L146" s="18" t="s">
        <v>40</v>
      </c>
      <c r="M146" s="28" t="s">
        <v>452</v>
      </c>
      <c r="N146" s="18" t="s">
        <v>453</v>
      </c>
      <c r="O146" s="18" t="s">
        <v>454</v>
      </c>
      <c r="P146" s="28" t="s">
        <v>578</v>
      </c>
      <c r="Q146" s="28" t="s">
        <v>557</v>
      </c>
      <c r="R146" s="18" t="s">
        <v>40</v>
      </c>
      <c r="S146" s="18" t="s">
        <v>457</v>
      </c>
      <c r="T146" s="18" t="s">
        <v>35</v>
      </c>
      <c r="U146" s="18" t="s">
        <v>579</v>
      </c>
      <c r="V146" s="18" t="s">
        <v>459</v>
      </c>
      <c r="W146" s="18" t="s">
        <v>67</v>
      </c>
      <c r="X146" s="18" t="s">
        <v>40</v>
      </c>
      <c r="Y146" s="18" t="s">
        <v>40</v>
      </c>
      <c r="Z146" s="19" t="s">
        <v>68</v>
      </c>
      <c r="AA146" s="20">
        <v>307461977278</v>
      </c>
      <c r="AB146" s="19">
        <v>200000000</v>
      </c>
      <c r="AC146" s="21">
        <v>16666666</v>
      </c>
      <c r="AD146" s="21">
        <v>16666666</v>
      </c>
      <c r="AE146" s="21">
        <v>16666666</v>
      </c>
      <c r="AF146" s="21">
        <v>16666666</v>
      </c>
      <c r="AG146" s="21">
        <v>16666666</v>
      </c>
      <c r="AH146" s="21">
        <v>16666666</v>
      </c>
      <c r="AI146" s="21">
        <v>16666666</v>
      </c>
      <c r="AJ146" s="21">
        <v>16666666</v>
      </c>
      <c r="AK146" s="21">
        <v>16666666</v>
      </c>
      <c r="AL146" s="21">
        <v>16666666</v>
      </c>
      <c r="AM146" s="21">
        <v>16666670</v>
      </c>
      <c r="AN146" s="21">
        <v>16666670</v>
      </c>
      <c r="AO146" s="21">
        <v>0</v>
      </c>
      <c r="AP146" s="21">
        <v>0</v>
      </c>
      <c r="AQ146" s="21">
        <v>0</v>
      </c>
      <c r="AR146" s="21">
        <v>0</v>
      </c>
    </row>
    <row r="147" spans="8:44" ht="29" x14ac:dyDescent="0.35">
      <c r="H147" s="16" t="str">
        <f xml:space="preserve"> _xll.EPMOlapMemberO("[CONTRATO].[PARENTH1].[C76092024]","","C76092024","","000;001")</f>
        <v>C76092024</v>
      </c>
      <c r="I147" s="16" t="str">
        <f xml:space="preserve"> _xll.EPMOlapMemberO("[AREA].[PARENTH1].[10000000025005]","","Gcia. Administración","","000;001")</f>
        <v>Gcia. Administración</v>
      </c>
      <c r="J147" s="17" t="str">
        <f xml:space="preserve"> _xll.EPMOlapMemberO("[RUBRO].[PARENTH1].[5118150001]","","TRAMITES Y LICENCIAS","","000;001")</f>
        <v>TRAMITES Y LICENCIAS</v>
      </c>
      <c r="K147" s="18" t="s">
        <v>580</v>
      </c>
      <c r="L147" s="18" t="s">
        <v>40</v>
      </c>
      <c r="M147" s="28" t="s">
        <v>452</v>
      </c>
      <c r="N147" s="18" t="s">
        <v>453</v>
      </c>
      <c r="O147" s="18" t="s">
        <v>454</v>
      </c>
      <c r="P147" s="28" t="s">
        <v>581</v>
      </c>
      <c r="Q147" s="28" t="s">
        <v>557</v>
      </c>
      <c r="R147" s="18" t="s">
        <v>40</v>
      </c>
      <c r="S147" s="18" t="s">
        <v>457</v>
      </c>
      <c r="T147" s="18" t="s">
        <v>35</v>
      </c>
      <c r="U147" s="18" t="s">
        <v>579</v>
      </c>
      <c r="V147" s="18" t="s">
        <v>459</v>
      </c>
      <c r="W147" s="18" t="s">
        <v>67</v>
      </c>
      <c r="X147" s="18" t="s">
        <v>40</v>
      </c>
      <c r="Y147" s="18" t="s">
        <v>40</v>
      </c>
      <c r="Z147" s="19" t="s">
        <v>68</v>
      </c>
      <c r="AA147" s="20">
        <v>307461977278</v>
      </c>
      <c r="AB147" s="19">
        <v>290000000</v>
      </c>
      <c r="AC147" s="21">
        <v>24166666</v>
      </c>
      <c r="AD147" s="21">
        <v>24166666</v>
      </c>
      <c r="AE147" s="21">
        <v>24166666</v>
      </c>
      <c r="AF147" s="21">
        <v>24166666</v>
      </c>
      <c r="AG147" s="21">
        <v>24166666</v>
      </c>
      <c r="AH147" s="21">
        <v>24166666</v>
      </c>
      <c r="AI147" s="21">
        <v>24166666</v>
      </c>
      <c r="AJ147" s="21">
        <v>24166666</v>
      </c>
      <c r="AK147" s="21">
        <v>24166666</v>
      </c>
      <c r="AL147" s="21">
        <v>24166666</v>
      </c>
      <c r="AM147" s="21">
        <v>24166666</v>
      </c>
      <c r="AN147" s="21">
        <v>24166674</v>
      </c>
      <c r="AO147" s="21">
        <v>0</v>
      </c>
      <c r="AP147" s="21">
        <v>0</v>
      </c>
      <c r="AQ147" s="21">
        <v>0</v>
      </c>
      <c r="AR147" s="21">
        <v>0</v>
      </c>
    </row>
    <row r="148" spans="8:44" ht="29" x14ac:dyDescent="0.35">
      <c r="H148" s="16" t="str">
        <f xml:space="preserve"> _xll.EPMOlapMemberO("[CONTRATO].[PARENTH1].[C76102024]","","C76102024","","000;001")</f>
        <v>C76102024</v>
      </c>
      <c r="I148" s="16" t="str">
        <f xml:space="preserve"> _xll.EPMOlapMemberO("[AREA].[PARENTH1].[10000000025005]","","Gcia. Administración","","000;001")</f>
        <v>Gcia. Administración</v>
      </c>
      <c r="J148" s="17" t="str">
        <f xml:space="preserve"> _xll.EPMOlapMemberO("[RUBRO].[PARENTH1].[5118150001]","","TRAMITES Y LICENCIAS","","000;001")</f>
        <v>TRAMITES Y LICENCIAS</v>
      </c>
      <c r="K148" s="18" t="s">
        <v>582</v>
      </c>
      <c r="L148" s="18" t="s">
        <v>40</v>
      </c>
      <c r="M148" s="28" t="s">
        <v>452</v>
      </c>
      <c r="N148" s="18" t="s">
        <v>453</v>
      </c>
      <c r="O148" s="18" t="s">
        <v>454</v>
      </c>
      <c r="P148" s="28" t="s">
        <v>583</v>
      </c>
      <c r="Q148" s="28" t="s">
        <v>557</v>
      </c>
      <c r="R148" s="18" t="s">
        <v>40</v>
      </c>
      <c r="S148" s="18" t="s">
        <v>457</v>
      </c>
      <c r="T148" s="18" t="s">
        <v>35</v>
      </c>
      <c r="U148" s="18" t="s">
        <v>579</v>
      </c>
      <c r="V148" s="18" t="s">
        <v>459</v>
      </c>
      <c r="W148" s="18" t="s">
        <v>67</v>
      </c>
      <c r="X148" s="18" t="s">
        <v>40</v>
      </c>
      <c r="Y148" s="18" t="s">
        <v>40</v>
      </c>
      <c r="Z148" s="19" t="s">
        <v>68</v>
      </c>
      <c r="AA148" s="20">
        <v>307461977278</v>
      </c>
      <c r="AB148" s="19">
        <v>200000000</v>
      </c>
      <c r="AC148" s="21">
        <v>16666666</v>
      </c>
      <c r="AD148" s="21">
        <v>16666666</v>
      </c>
      <c r="AE148" s="21">
        <v>16666666</v>
      </c>
      <c r="AF148" s="21">
        <v>16666666</v>
      </c>
      <c r="AG148" s="21">
        <v>16666666</v>
      </c>
      <c r="AH148" s="21">
        <v>16666666</v>
      </c>
      <c r="AI148" s="21">
        <v>16666666</v>
      </c>
      <c r="AJ148" s="21">
        <v>16666666</v>
      </c>
      <c r="AK148" s="21">
        <v>16666666</v>
      </c>
      <c r="AL148" s="21">
        <v>16666666</v>
      </c>
      <c r="AM148" s="21">
        <v>16666666</v>
      </c>
      <c r="AN148" s="21">
        <v>16666674</v>
      </c>
      <c r="AO148" s="21">
        <v>0</v>
      </c>
      <c r="AP148" s="21">
        <v>0</v>
      </c>
      <c r="AQ148" s="21">
        <v>0</v>
      </c>
      <c r="AR148" s="21">
        <v>0</v>
      </c>
    </row>
    <row r="149" spans="8:44" ht="43.5" x14ac:dyDescent="0.35">
      <c r="H149" s="16" t="str">
        <f xml:space="preserve"> _xll.EPMOlapMemberO("[CONTRATO].[PARENTH1].[C76112024]","","C76112024","","000;001")</f>
        <v>C76112024</v>
      </c>
      <c r="I149" s="16" t="str">
        <f xml:space="preserve"> _xll.EPMOlapMemberO("[AREA].[PARENTH1].[10000000025005]","","Gcia. Administración","","000;001")</f>
        <v>Gcia. Administración</v>
      </c>
      <c r="J149" s="17" t="str">
        <f xml:space="preserve"> _xll.EPMOlapMemberO("[RUBRO].[PARENTH1].[5118150001]","","TRAMITES Y LICENCIAS","","000;001")</f>
        <v>TRAMITES Y LICENCIAS</v>
      </c>
      <c r="K149" s="18" t="s">
        <v>584</v>
      </c>
      <c r="L149" s="18" t="s">
        <v>40</v>
      </c>
      <c r="M149" s="28" t="s">
        <v>452</v>
      </c>
      <c r="N149" s="18" t="s">
        <v>453</v>
      </c>
      <c r="O149" s="18" t="s">
        <v>454</v>
      </c>
      <c r="P149" s="28" t="s">
        <v>585</v>
      </c>
      <c r="Q149" s="28" t="s">
        <v>557</v>
      </c>
      <c r="R149" s="18" t="s">
        <v>40</v>
      </c>
      <c r="S149" s="18" t="s">
        <v>457</v>
      </c>
      <c r="T149" s="18" t="s">
        <v>35</v>
      </c>
      <c r="U149" s="18" t="s">
        <v>579</v>
      </c>
      <c r="V149" s="18" t="s">
        <v>459</v>
      </c>
      <c r="W149" s="18" t="s">
        <v>67</v>
      </c>
      <c r="X149" s="18" t="s">
        <v>40</v>
      </c>
      <c r="Y149" s="18" t="s">
        <v>40</v>
      </c>
      <c r="Z149" s="19" t="s">
        <v>68</v>
      </c>
      <c r="AA149" s="20">
        <v>307461977278</v>
      </c>
      <c r="AB149" s="19">
        <v>77752000</v>
      </c>
      <c r="AC149" s="21">
        <v>6479333</v>
      </c>
      <c r="AD149" s="21">
        <v>6479333</v>
      </c>
      <c r="AE149" s="21">
        <v>6479333</v>
      </c>
      <c r="AF149" s="21">
        <v>6479333</v>
      </c>
      <c r="AG149" s="21">
        <v>6479333</v>
      </c>
      <c r="AH149" s="21">
        <v>6479333</v>
      </c>
      <c r="AI149" s="21">
        <v>6479333</v>
      </c>
      <c r="AJ149" s="21">
        <v>6479333</v>
      </c>
      <c r="AK149" s="21">
        <v>6479333</v>
      </c>
      <c r="AL149" s="21">
        <v>6479333</v>
      </c>
      <c r="AM149" s="21">
        <v>6479333</v>
      </c>
      <c r="AN149" s="21">
        <v>6479337</v>
      </c>
      <c r="AO149" s="21">
        <v>0</v>
      </c>
      <c r="AP149" s="21">
        <v>0</v>
      </c>
      <c r="AQ149" s="21">
        <v>0</v>
      </c>
      <c r="AR149" s="21">
        <v>0</v>
      </c>
    </row>
    <row r="150" spans="8:44" ht="26" x14ac:dyDescent="0.35">
      <c r="H150" s="16" t="str">
        <f xml:space="preserve"> _xll.EPMOlapMemberO("[CONTRATO].[PARENTH1].[C76122024]","","C76122024","","000;001")</f>
        <v>C76122024</v>
      </c>
      <c r="I150" s="16" t="str">
        <f xml:space="preserve"> _xll.EPMOlapMemberO("[AREA].[PARENTH1].[10000000025005]","","Gcia. Administración","","000;001")</f>
        <v>Gcia. Administración</v>
      </c>
      <c r="J150" s="17" t="str">
        <f xml:space="preserve"> _xll.EPMOlapMemberO("[RUBRO].[PARENTH1].[5118150001]","","TRAMITES Y LICENCIAS","","000;001")</f>
        <v>TRAMITES Y LICENCIAS</v>
      </c>
      <c r="K150" s="18" t="s">
        <v>586</v>
      </c>
      <c r="L150" s="18" t="s">
        <v>40</v>
      </c>
      <c r="M150" s="28" t="s">
        <v>452</v>
      </c>
      <c r="N150" s="18" t="s">
        <v>453</v>
      </c>
      <c r="O150" s="18" t="s">
        <v>454</v>
      </c>
      <c r="P150" s="28" t="s">
        <v>575</v>
      </c>
      <c r="Q150" s="28" t="s">
        <v>557</v>
      </c>
      <c r="R150" s="18" t="s">
        <v>40</v>
      </c>
      <c r="S150" s="18" t="s">
        <v>457</v>
      </c>
      <c r="T150" s="18" t="s">
        <v>35</v>
      </c>
      <c r="U150" s="18" t="s">
        <v>579</v>
      </c>
      <c r="V150" s="18" t="s">
        <v>459</v>
      </c>
      <c r="W150" s="18" t="s">
        <v>67</v>
      </c>
      <c r="X150" s="18" t="s">
        <v>40</v>
      </c>
      <c r="Y150" s="18" t="s">
        <v>40</v>
      </c>
      <c r="Z150" s="19" t="s">
        <v>68</v>
      </c>
      <c r="AA150" s="20">
        <v>307461977278</v>
      </c>
      <c r="AB150" s="19">
        <v>60000000</v>
      </c>
      <c r="AC150" s="21">
        <v>5000000</v>
      </c>
      <c r="AD150" s="21">
        <v>5000000</v>
      </c>
      <c r="AE150" s="21">
        <v>5000000</v>
      </c>
      <c r="AF150" s="21">
        <v>5000000</v>
      </c>
      <c r="AG150" s="21">
        <v>5000000</v>
      </c>
      <c r="AH150" s="21">
        <v>5000000</v>
      </c>
      <c r="AI150" s="21">
        <v>5000000</v>
      </c>
      <c r="AJ150" s="21">
        <v>5000000</v>
      </c>
      <c r="AK150" s="21">
        <v>5000000</v>
      </c>
      <c r="AL150" s="21">
        <v>5000000</v>
      </c>
      <c r="AM150" s="21">
        <v>5000000</v>
      </c>
      <c r="AN150" s="21">
        <v>5000000</v>
      </c>
      <c r="AO150" s="21">
        <v>0</v>
      </c>
      <c r="AP150" s="21">
        <v>0</v>
      </c>
      <c r="AQ150" s="21">
        <v>0</v>
      </c>
      <c r="AR150" s="21">
        <v>0</v>
      </c>
    </row>
    <row r="151" spans="8:44" ht="29" x14ac:dyDescent="0.35">
      <c r="H151" s="16" t="str">
        <f xml:space="preserve"> _xll.EPMOlapMemberO("[CONTRATO].[PARENTH1].[C76132024]","","C76132024","","000;001")</f>
        <v>C76132024</v>
      </c>
      <c r="I151" s="16" t="str">
        <f xml:space="preserve"> _xll.EPMOlapMemberO("[AREA].[PARENTH1].[10000000025005]","","Gcia. Administración","","000;001")</f>
        <v>Gcia. Administración</v>
      </c>
      <c r="J151" s="17" t="str">
        <f xml:space="preserve"> _xll.EPMOlapMemberO("[RUBRO].[PARENTH1].[5118150001]","","TRAMITES Y LICENCIAS","","000;001")</f>
        <v>TRAMITES Y LICENCIAS</v>
      </c>
      <c r="K151" s="18" t="s">
        <v>587</v>
      </c>
      <c r="L151" s="18" t="s">
        <v>40</v>
      </c>
      <c r="M151" s="28" t="s">
        <v>452</v>
      </c>
      <c r="N151" s="18" t="s">
        <v>453</v>
      </c>
      <c r="O151" s="18" t="s">
        <v>454</v>
      </c>
      <c r="P151" s="28" t="s">
        <v>588</v>
      </c>
      <c r="Q151" s="28" t="s">
        <v>557</v>
      </c>
      <c r="R151" s="18" t="s">
        <v>40</v>
      </c>
      <c r="S151" s="18" t="s">
        <v>48</v>
      </c>
      <c r="T151" s="18" t="s">
        <v>35</v>
      </c>
      <c r="U151" s="18" t="s">
        <v>589</v>
      </c>
      <c r="V151" s="18" t="s">
        <v>459</v>
      </c>
      <c r="W151" s="18" t="s">
        <v>67</v>
      </c>
      <c r="X151" s="18" t="s">
        <v>40</v>
      </c>
      <c r="Y151" s="18" t="s">
        <v>40</v>
      </c>
      <c r="Z151" s="19" t="s">
        <v>68</v>
      </c>
      <c r="AA151" s="20">
        <v>307461977278</v>
      </c>
      <c r="AB151" s="19">
        <v>150000000</v>
      </c>
      <c r="AC151" s="21">
        <v>7000000</v>
      </c>
      <c r="AD151" s="21">
        <v>10000000</v>
      </c>
      <c r="AE151" s="21">
        <v>13000000</v>
      </c>
      <c r="AF151" s="21">
        <v>15000000</v>
      </c>
      <c r="AG151" s="21">
        <v>15000000</v>
      </c>
      <c r="AH151" s="21">
        <v>15000000</v>
      </c>
      <c r="AI151" s="21">
        <v>15000000</v>
      </c>
      <c r="AJ151" s="21">
        <v>15000000</v>
      </c>
      <c r="AK151" s="21">
        <v>13000000</v>
      </c>
      <c r="AL151" s="21">
        <v>12000000</v>
      </c>
      <c r="AM151" s="21">
        <v>10000000</v>
      </c>
      <c r="AN151" s="21">
        <v>10000000</v>
      </c>
      <c r="AO151" s="21">
        <v>0</v>
      </c>
      <c r="AP151" s="21">
        <v>0</v>
      </c>
      <c r="AQ151" s="21">
        <v>0</v>
      </c>
      <c r="AR151" s="21">
        <v>0</v>
      </c>
    </row>
    <row r="152" spans="8:44" ht="29" x14ac:dyDescent="0.35">
      <c r="H152" s="16" t="str">
        <f xml:space="preserve"> _xll.EPMOlapMemberO("[CONTRATO].[PARENTH1].[C76142024]","","C76142024","","000;001")</f>
        <v>C76142024</v>
      </c>
      <c r="I152" s="16" t="str">
        <f xml:space="preserve"> _xll.EPMOlapMemberO("[AREA].[PARENTH1].[10000000025005]","","Gcia. Administración","","000;001")</f>
        <v>Gcia. Administración</v>
      </c>
      <c r="J152" s="17" t="str">
        <f xml:space="preserve"> _xll.EPMOlapMemberO("[RUBRO].[PARENTH1].[5118150001]","","TRAMITES Y LICENCIAS","","000;001")</f>
        <v>TRAMITES Y LICENCIAS</v>
      </c>
      <c r="K152" s="18" t="s">
        <v>590</v>
      </c>
      <c r="L152" s="18" t="s">
        <v>40</v>
      </c>
      <c r="M152" s="28" t="s">
        <v>452</v>
      </c>
      <c r="N152" s="18" t="s">
        <v>453</v>
      </c>
      <c r="O152" s="18" t="s">
        <v>454</v>
      </c>
      <c r="P152" s="28" t="s">
        <v>591</v>
      </c>
      <c r="Q152" s="28" t="s">
        <v>557</v>
      </c>
      <c r="R152" s="18" t="s">
        <v>40</v>
      </c>
      <c r="S152" s="18" t="s">
        <v>48</v>
      </c>
      <c r="T152" s="18" t="s">
        <v>35</v>
      </c>
      <c r="U152" s="18" t="s">
        <v>589</v>
      </c>
      <c r="V152" s="18" t="s">
        <v>459</v>
      </c>
      <c r="W152" s="18" t="s">
        <v>67</v>
      </c>
      <c r="X152" s="18" t="s">
        <v>40</v>
      </c>
      <c r="Y152" s="18" t="s">
        <v>40</v>
      </c>
      <c r="Z152" s="19" t="s">
        <v>68</v>
      </c>
      <c r="AA152" s="20">
        <v>307461977278</v>
      </c>
      <c r="AB152" s="19">
        <v>150000000</v>
      </c>
      <c r="AC152" s="21">
        <v>5000000</v>
      </c>
      <c r="AD152" s="21">
        <v>8000000</v>
      </c>
      <c r="AE152" s="21">
        <v>13000000</v>
      </c>
      <c r="AF152" s="21">
        <v>15000000</v>
      </c>
      <c r="AG152" s="21">
        <v>15000000</v>
      </c>
      <c r="AH152" s="21">
        <v>15000000</v>
      </c>
      <c r="AI152" s="21">
        <v>15000000</v>
      </c>
      <c r="AJ152" s="21">
        <v>15000000</v>
      </c>
      <c r="AK152" s="21">
        <v>15000000</v>
      </c>
      <c r="AL152" s="21">
        <v>14000000</v>
      </c>
      <c r="AM152" s="21">
        <v>10000000</v>
      </c>
      <c r="AN152" s="21">
        <v>10000000</v>
      </c>
      <c r="AO152" s="21">
        <v>0</v>
      </c>
      <c r="AP152" s="21">
        <v>0</v>
      </c>
      <c r="AQ152" s="21">
        <v>0</v>
      </c>
      <c r="AR152" s="21">
        <v>0</v>
      </c>
    </row>
    <row r="153" spans="8:44" ht="29" x14ac:dyDescent="0.35">
      <c r="H153" s="16" t="str">
        <f xml:space="preserve"> _xll.EPMOlapMemberO("[CONTRATO].[PARENTH1].[C76152024]","","C76152024","","000;001")</f>
        <v>C76152024</v>
      </c>
      <c r="I153" s="16" t="str">
        <f xml:space="preserve"> _xll.EPMOlapMemberO("[AREA].[PARENTH1].[10000000025005]","","Gcia. Administración","","000;001")</f>
        <v>Gcia. Administración</v>
      </c>
      <c r="J153" s="17" t="str">
        <f xml:space="preserve"> _xll.EPMOlapMemberO("[RUBRO].[PARENTH1].[5118150001]","","TRAMITES Y LICENCIAS","","000;001")</f>
        <v>TRAMITES Y LICENCIAS</v>
      </c>
      <c r="K153" s="18" t="s">
        <v>592</v>
      </c>
      <c r="L153" s="18" t="s">
        <v>40</v>
      </c>
      <c r="M153" s="28" t="s">
        <v>452</v>
      </c>
      <c r="N153" s="18" t="s">
        <v>453</v>
      </c>
      <c r="O153" s="18" t="s">
        <v>454</v>
      </c>
      <c r="P153" s="28" t="s">
        <v>593</v>
      </c>
      <c r="Q153" s="28" t="s">
        <v>557</v>
      </c>
      <c r="R153" s="18" t="s">
        <v>40</v>
      </c>
      <c r="S153" s="18" t="s">
        <v>48</v>
      </c>
      <c r="T153" s="18" t="s">
        <v>35</v>
      </c>
      <c r="U153" s="18" t="s">
        <v>589</v>
      </c>
      <c r="V153" s="18" t="s">
        <v>459</v>
      </c>
      <c r="W153" s="18" t="s">
        <v>67</v>
      </c>
      <c r="X153" s="18" t="s">
        <v>40</v>
      </c>
      <c r="Y153" s="18" t="s">
        <v>40</v>
      </c>
      <c r="Z153" s="19" t="s">
        <v>68</v>
      </c>
      <c r="AA153" s="20">
        <v>307461977278</v>
      </c>
      <c r="AB153" s="19">
        <v>70000000</v>
      </c>
      <c r="AC153" s="21">
        <v>3000000</v>
      </c>
      <c r="AD153" s="21">
        <v>5000000</v>
      </c>
      <c r="AE153" s="21">
        <v>7000000</v>
      </c>
      <c r="AF153" s="21">
        <v>8000000</v>
      </c>
      <c r="AG153" s="21">
        <v>8000000</v>
      </c>
      <c r="AH153" s="21">
        <v>8000000</v>
      </c>
      <c r="AI153" s="21">
        <v>8000000</v>
      </c>
      <c r="AJ153" s="21">
        <v>8000000</v>
      </c>
      <c r="AK153" s="21">
        <v>6000000</v>
      </c>
      <c r="AL153" s="21">
        <v>3000000</v>
      </c>
      <c r="AM153" s="21">
        <v>3000000</v>
      </c>
      <c r="AN153" s="21">
        <v>3000000</v>
      </c>
      <c r="AO153" s="21">
        <v>0</v>
      </c>
      <c r="AP153" s="21">
        <v>0</v>
      </c>
      <c r="AQ153" s="21">
        <v>0</v>
      </c>
      <c r="AR153" s="21">
        <v>0</v>
      </c>
    </row>
    <row r="154" spans="8:44" ht="26" x14ac:dyDescent="0.35">
      <c r="H154" s="16" t="str">
        <f xml:space="preserve"> _xll.EPMOlapMemberO("[CONTRATO].[PARENTH1].[C76162024]","","C76162024","","000;001")</f>
        <v>C76162024</v>
      </c>
      <c r="I154" s="16" t="str">
        <f xml:space="preserve"> _xll.EPMOlapMemberO("[AREA].[PARENTH1].[10000000025005]","","Gcia. Administración","","000;001")</f>
        <v>Gcia. Administración</v>
      </c>
      <c r="J154" s="17" t="str">
        <f xml:space="preserve"> _xll.EPMOlapMemberO("[RUBRO].[PARENTH1].[5118150001]","","TRAMITES Y LICENCIAS","","000;001")</f>
        <v>TRAMITES Y LICENCIAS</v>
      </c>
      <c r="K154" s="18" t="s">
        <v>594</v>
      </c>
      <c r="L154" s="18" t="s">
        <v>40</v>
      </c>
      <c r="M154" s="28" t="s">
        <v>452</v>
      </c>
      <c r="N154" s="18" t="s">
        <v>453</v>
      </c>
      <c r="O154" s="18" t="s">
        <v>454</v>
      </c>
      <c r="P154" s="28" t="s">
        <v>595</v>
      </c>
      <c r="Q154" s="28" t="s">
        <v>557</v>
      </c>
      <c r="R154" s="18" t="s">
        <v>40</v>
      </c>
      <c r="S154" s="18" t="s">
        <v>48</v>
      </c>
      <c r="T154" s="18" t="s">
        <v>35</v>
      </c>
      <c r="U154" s="18" t="s">
        <v>579</v>
      </c>
      <c r="V154" s="18" t="s">
        <v>459</v>
      </c>
      <c r="W154" s="18" t="s">
        <v>67</v>
      </c>
      <c r="X154" s="18" t="s">
        <v>40</v>
      </c>
      <c r="Y154" s="18" t="s">
        <v>40</v>
      </c>
      <c r="Z154" s="19" t="s">
        <v>68</v>
      </c>
      <c r="AA154" s="20">
        <v>307461977278</v>
      </c>
      <c r="AB154" s="19">
        <v>429302400</v>
      </c>
      <c r="AC154" s="21">
        <v>35775200</v>
      </c>
      <c r="AD154" s="21">
        <v>35775200</v>
      </c>
      <c r="AE154" s="21">
        <v>35775200</v>
      </c>
      <c r="AF154" s="21">
        <v>35775200</v>
      </c>
      <c r="AG154" s="21">
        <v>35775200</v>
      </c>
      <c r="AH154" s="21">
        <v>35775200</v>
      </c>
      <c r="AI154" s="21">
        <v>35775200</v>
      </c>
      <c r="AJ154" s="21">
        <v>35775200</v>
      </c>
      <c r="AK154" s="21">
        <v>35775200</v>
      </c>
      <c r="AL154" s="21">
        <v>35775200</v>
      </c>
      <c r="AM154" s="21">
        <v>35775200</v>
      </c>
      <c r="AN154" s="21">
        <v>35775200</v>
      </c>
      <c r="AO154" s="21">
        <v>0</v>
      </c>
      <c r="AP154" s="21">
        <v>0</v>
      </c>
      <c r="AQ154" s="21">
        <v>0</v>
      </c>
      <c r="AR154" s="21">
        <v>0</v>
      </c>
    </row>
    <row r="155" spans="8:44" ht="26" x14ac:dyDescent="0.35">
      <c r="H155" s="16" t="str">
        <f xml:space="preserve"> _xll.EPMOlapMemberO("[CONTRATO].[PARENTH1].[C76172024]","","C76172024","","000;001")</f>
        <v>C76172024</v>
      </c>
      <c r="I155" s="16" t="str">
        <f xml:space="preserve"> _xll.EPMOlapMemberO("[AREA].[PARENTH1].[10000000025005]","","Gcia. Administración","","000;001")</f>
        <v>Gcia. Administración</v>
      </c>
      <c r="J155" s="17" t="str">
        <f xml:space="preserve"> _xll.EPMOlapMemberO("[RUBRO].[PARENTH1].[5118150001]","","TRAMITES Y LICENCIAS","","000;001")</f>
        <v>TRAMITES Y LICENCIAS</v>
      </c>
      <c r="K155" s="18" t="s">
        <v>596</v>
      </c>
      <c r="L155" s="18" t="s">
        <v>40</v>
      </c>
      <c r="M155" s="28" t="s">
        <v>452</v>
      </c>
      <c r="N155" s="18" t="s">
        <v>453</v>
      </c>
      <c r="O155" s="18" t="s">
        <v>454</v>
      </c>
      <c r="P155" s="28" t="s">
        <v>597</v>
      </c>
      <c r="Q155" s="28" t="s">
        <v>557</v>
      </c>
      <c r="R155" s="18" t="s">
        <v>40</v>
      </c>
      <c r="S155" s="18" t="s">
        <v>48</v>
      </c>
      <c r="T155" s="18" t="s">
        <v>35</v>
      </c>
      <c r="U155" s="18" t="s">
        <v>579</v>
      </c>
      <c r="V155" s="18" t="s">
        <v>459</v>
      </c>
      <c r="W155" s="18" t="s">
        <v>67</v>
      </c>
      <c r="X155" s="18" t="s">
        <v>40</v>
      </c>
      <c r="Y155" s="18" t="s">
        <v>40</v>
      </c>
      <c r="Z155" s="19" t="s">
        <v>68</v>
      </c>
      <c r="AA155" s="20">
        <v>307461977278</v>
      </c>
      <c r="AB155" s="19">
        <v>370464000</v>
      </c>
      <c r="AC155" s="21">
        <v>30872000</v>
      </c>
      <c r="AD155" s="21">
        <v>30872000</v>
      </c>
      <c r="AE155" s="21">
        <v>30872000</v>
      </c>
      <c r="AF155" s="21">
        <v>30872000</v>
      </c>
      <c r="AG155" s="21">
        <v>30872000</v>
      </c>
      <c r="AH155" s="21">
        <v>30872000</v>
      </c>
      <c r="AI155" s="21">
        <v>30872000</v>
      </c>
      <c r="AJ155" s="21">
        <v>30872000</v>
      </c>
      <c r="AK155" s="21">
        <v>30872000</v>
      </c>
      <c r="AL155" s="21">
        <v>30872000</v>
      </c>
      <c r="AM155" s="21">
        <v>30872000</v>
      </c>
      <c r="AN155" s="21">
        <v>30872000</v>
      </c>
      <c r="AO155" s="21">
        <v>0</v>
      </c>
      <c r="AP155" s="21">
        <v>0</v>
      </c>
      <c r="AQ155" s="21">
        <v>0</v>
      </c>
      <c r="AR155" s="21">
        <v>0</v>
      </c>
    </row>
    <row r="156" spans="8:44" ht="26" x14ac:dyDescent="0.35">
      <c r="H156" s="16" t="str">
        <f xml:space="preserve"> _xll.EPMOlapMemberO("[CONTRATO].[PARENTH1].[C76182024]","","C76182024","","000;001")</f>
        <v>C76182024</v>
      </c>
      <c r="I156" s="16" t="str">
        <f xml:space="preserve"> _xll.EPMOlapMemberO("[AREA].[PARENTH1].[10000000025005]","","Gcia. Administración","","000;001")</f>
        <v>Gcia. Administración</v>
      </c>
      <c r="J156" s="17" t="str">
        <f xml:space="preserve"> _xll.EPMOlapMemberO("[RUBRO].[PARENTH1].[5118150001]","","TRAMITES Y LICENCIAS","","000;001")</f>
        <v>TRAMITES Y LICENCIAS</v>
      </c>
      <c r="K156" s="18" t="s">
        <v>598</v>
      </c>
      <c r="L156" s="18" t="s">
        <v>40</v>
      </c>
      <c r="M156" s="28" t="s">
        <v>452</v>
      </c>
      <c r="N156" s="18" t="s">
        <v>453</v>
      </c>
      <c r="O156" s="18" t="s">
        <v>454</v>
      </c>
      <c r="P156" s="28" t="s">
        <v>599</v>
      </c>
      <c r="Q156" s="28" t="s">
        <v>557</v>
      </c>
      <c r="R156" s="18" t="s">
        <v>40</v>
      </c>
      <c r="S156" s="18" t="s">
        <v>48</v>
      </c>
      <c r="T156" s="18" t="s">
        <v>35</v>
      </c>
      <c r="U156" s="18" t="s">
        <v>579</v>
      </c>
      <c r="V156" s="18" t="s">
        <v>459</v>
      </c>
      <c r="W156" s="18" t="s">
        <v>67</v>
      </c>
      <c r="X156" s="18" t="s">
        <v>40</v>
      </c>
      <c r="Y156" s="18" t="s">
        <v>40</v>
      </c>
      <c r="Z156" s="19" t="s">
        <v>68</v>
      </c>
      <c r="AA156" s="20">
        <v>307461977278</v>
      </c>
      <c r="AB156" s="19">
        <v>299640000</v>
      </c>
      <c r="AC156" s="21">
        <v>24970000</v>
      </c>
      <c r="AD156" s="21">
        <v>24970000</v>
      </c>
      <c r="AE156" s="21">
        <v>24970000</v>
      </c>
      <c r="AF156" s="21">
        <v>24970000</v>
      </c>
      <c r="AG156" s="21">
        <v>24970000</v>
      </c>
      <c r="AH156" s="21">
        <v>24970000</v>
      </c>
      <c r="AI156" s="21">
        <v>24970000</v>
      </c>
      <c r="AJ156" s="21">
        <v>24970000</v>
      </c>
      <c r="AK156" s="21">
        <v>24970000</v>
      </c>
      <c r="AL156" s="21">
        <v>24970000</v>
      </c>
      <c r="AM156" s="21">
        <v>24970000</v>
      </c>
      <c r="AN156" s="21">
        <v>24970000</v>
      </c>
      <c r="AO156" s="21">
        <v>0</v>
      </c>
      <c r="AP156" s="21">
        <v>0</v>
      </c>
      <c r="AQ156" s="21">
        <v>0</v>
      </c>
      <c r="AR156" s="21">
        <v>0</v>
      </c>
    </row>
    <row r="157" spans="8:44" ht="26" x14ac:dyDescent="0.35">
      <c r="H157" s="16" t="str">
        <f xml:space="preserve"> _xll.EPMOlapMemberO("[CONTRATO].[PARENTH1].[C76192024]","","C76192024","","000;001")</f>
        <v>C76192024</v>
      </c>
      <c r="I157" s="16" t="str">
        <f xml:space="preserve"> _xll.EPMOlapMemberO("[AREA].[PARENTH1].[10000000025005]","","Gcia. Administración","","000;001")</f>
        <v>Gcia. Administración</v>
      </c>
      <c r="J157" s="17" t="str">
        <f xml:space="preserve"> _xll.EPMOlapMemberO("[RUBRO].[PARENTH1].[5118150001]","","TRAMITES Y LICENCIAS","","000;001")</f>
        <v>TRAMITES Y LICENCIAS</v>
      </c>
      <c r="K157" s="18" t="s">
        <v>600</v>
      </c>
      <c r="L157" s="18" t="s">
        <v>40</v>
      </c>
      <c r="M157" s="28" t="s">
        <v>452</v>
      </c>
      <c r="N157" s="18" t="s">
        <v>453</v>
      </c>
      <c r="O157" s="18" t="s">
        <v>454</v>
      </c>
      <c r="P157" s="28" t="s">
        <v>601</v>
      </c>
      <c r="Q157" s="28" t="s">
        <v>557</v>
      </c>
      <c r="R157" s="18" t="s">
        <v>40</v>
      </c>
      <c r="S157" s="18" t="s">
        <v>48</v>
      </c>
      <c r="T157" s="18" t="s">
        <v>35</v>
      </c>
      <c r="U157" s="18" t="s">
        <v>579</v>
      </c>
      <c r="V157" s="18" t="s">
        <v>459</v>
      </c>
      <c r="W157" s="18" t="s">
        <v>67</v>
      </c>
      <c r="X157" s="18" t="s">
        <v>40</v>
      </c>
      <c r="Y157" s="18" t="s">
        <v>40</v>
      </c>
      <c r="Z157" s="19" t="s">
        <v>68</v>
      </c>
      <c r="AA157" s="20">
        <v>307461977278</v>
      </c>
      <c r="AB157" s="19">
        <v>326812450</v>
      </c>
      <c r="AC157" s="21">
        <v>27234370</v>
      </c>
      <c r="AD157" s="21">
        <v>27234370</v>
      </c>
      <c r="AE157" s="21">
        <v>27234370</v>
      </c>
      <c r="AF157" s="21">
        <v>27234370</v>
      </c>
      <c r="AG157" s="21">
        <v>27234370</v>
      </c>
      <c r="AH157" s="21">
        <v>27234370</v>
      </c>
      <c r="AI157" s="21">
        <v>27234370</v>
      </c>
      <c r="AJ157" s="21">
        <v>27234370</v>
      </c>
      <c r="AK157" s="21">
        <v>27234370</v>
      </c>
      <c r="AL157" s="21">
        <v>27234370</v>
      </c>
      <c r="AM157" s="21">
        <v>27234370</v>
      </c>
      <c r="AN157" s="21">
        <v>27234380</v>
      </c>
      <c r="AO157" s="21">
        <v>0</v>
      </c>
      <c r="AP157" s="21">
        <v>0</v>
      </c>
      <c r="AQ157" s="21">
        <v>0</v>
      </c>
      <c r="AR157" s="21">
        <v>0</v>
      </c>
    </row>
    <row r="158" spans="8:44" ht="29" x14ac:dyDescent="0.35">
      <c r="H158" s="16" t="str">
        <f xml:space="preserve"> _xll.EPMOlapMemberO("[CONTRATO].[PARENTH1].[C76202024]","","C76202024","","000;001")</f>
        <v>C76202024</v>
      </c>
      <c r="I158" s="16" t="str">
        <f xml:space="preserve"> _xll.EPMOlapMemberO("[AREA].[PARENTH1].[10000000025005]","","Gcia. Administración","","000;001")</f>
        <v>Gcia. Administración</v>
      </c>
      <c r="J158" s="17" t="str">
        <f xml:space="preserve"> _xll.EPMOlapMemberO("[RUBRO].[PARENTH1].[5118150001]","","TRAMITES Y LICENCIAS","","000;001")</f>
        <v>TRAMITES Y LICENCIAS</v>
      </c>
      <c r="K158" s="18" t="s">
        <v>602</v>
      </c>
      <c r="L158" s="18" t="s">
        <v>40</v>
      </c>
      <c r="M158" s="28" t="s">
        <v>452</v>
      </c>
      <c r="N158" s="18" t="s">
        <v>453</v>
      </c>
      <c r="O158" s="18" t="s">
        <v>454</v>
      </c>
      <c r="P158" s="28" t="s">
        <v>603</v>
      </c>
      <c r="Q158" s="28" t="s">
        <v>557</v>
      </c>
      <c r="R158" s="18" t="s">
        <v>40</v>
      </c>
      <c r="S158" s="18" t="s">
        <v>457</v>
      </c>
      <c r="T158" s="18" t="s">
        <v>35</v>
      </c>
      <c r="U158" s="18" t="s">
        <v>604</v>
      </c>
      <c r="V158" s="18" t="s">
        <v>459</v>
      </c>
      <c r="W158" s="18" t="s">
        <v>67</v>
      </c>
      <c r="X158" s="18" t="s">
        <v>40</v>
      </c>
      <c r="Y158" s="18" t="s">
        <v>40</v>
      </c>
      <c r="Z158" s="19" t="s">
        <v>68</v>
      </c>
      <c r="AA158" s="20">
        <v>307461977278</v>
      </c>
      <c r="AB158" s="19">
        <v>70000000</v>
      </c>
      <c r="AC158" s="21">
        <v>3000000</v>
      </c>
      <c r="AD158" s="21">
        <v>4000000</v>
      </c>
      <c r="AE158" s="21">
        <v>4000000</v>
      </c>
      <c r="AF158" s="21">
        <v>5000000</v>
      </c>
      <c r="AG158" s="21">
        <v>7000000</v>
      </c>
      <c r="AH158" s="21">
        <v>8000000</v>
      </c>
      <c r="AI158" s="21">
        <v>7000000</v>
      </c>
      <c r="AJ158" s="21">
        <v>8000000</v>
      </c>
      <c r="AK158" s="21">
        <v>9000000</v>
      </c>
      <c r="AL158" s="21">
        <v>8000000</v>
      </c>
      <c r="AM158" s="21">
        <v>4000000</v>
      </c>
      <c r="AN158" s="21">
        <v>3000000</v>
      </c>
      <c r="AO158" s="21">
        <v>0</v>
      </c>
      <c r="AP158" s="21">
        <v>0</v>
      </c>
      <c r="AQ158" s="21">
        <v>0</v>
      </c>
      <c r="AR158" s="21">
        <v>0</v>
      </c>
    </row>
    <row r="159" spans="8:44" ht="29" x14ac:dyDescent="0.35">
      <c r="H159" s="16" t="str">
        <f xml:space="preserve"> _xll.EPMOlapMemberO("[CONTRATO].[PARENTH1].[C76212024]","","C76212024","","000;001")</f>
        <v>C76212024</v>
      </c>
      <c r="I159" s="16" t="str">
        <f xml:space="preserve"> _xll.EPMOlapMemberO("[AREA].[PARENTH1].[10000000025005]","","Gcia. Administración","","000;001")</f>
        <v>Gcia. Administración</v>
      </c>
      <c r="J159" s="17" t="str">
        <f xml:space="preserve"> _xll.EPMOlapMemberO("[RUBRO].[PARENTH1].[5118150001]","","TRAMITES Y LICENCIAS","","000;001")</f>
        <v>TRAMITES Y LICENCIAS</v>
      </c>
      <c r="K159" s="18" t="s">
        <v>605</v>
      </c>
      <c r="L159" s="18" t="s">
        <v>40</v>
      </c>
      <c r="M159" s="28" t="s">
        <v>452</v>
      </c>
      <c r="N159" s="18" t="s">
        <v>453</v>
      </c>
      <c r="O159" s="18" t="s">
        <v>454</v>
      </c>
      <c r="P159" s="28" t="s">
        <v>606</v>
      </c>
      <c r="Q159" s="28" t="s">
        <v>557</v>
      </c>
      <c r="R159" s="18" t="s">
        <v>40</v>
      </c>
      <c r="S159" s="18" t="s">
        <v>457</v>
      </c>
      <c r="T159" s="18" t="s">
        <v>35</v>
      </c>
      <c r="U159" s="18" t="s">
        <v>604</v>
      </c>
      <c r="V159" s="18" t="s">
        <v>459</v>
      </c>
      <c r="W159" s="18" t="s">
        <v>67</v>
      </c>
      <c r="X159" s="18" t="s">
        <v>40</v>
      </c>
      <c r="Y159" s="18" t="s">
        <v>40</v>
      </c>
      <c r="Z159" s="19" t="s">
        <v>68</v>
      </c>
      <c r="AA159" s="20">
        <v>307461977278</v>
      </c>
      <c r="AB159" s="19">
        <v>141157850</v>
      </c>
      <c r="AC159" s="21">
        <v>7000000</v>
      </c>
      <c r="AD159" s="21">
        <v>8000000</v>
      </c>
      <c r="AE159" s="21">
        <v>10000000</v>
      </c>
      <c r="AF159" s="21">
        <v>12000000</v>
      </c>
      <c r="AG159" s="21">
        <v>15000000</v>
      </c>
      <c r="AH159" s="21">
        <v>15000000</v>
      </c>
      <c r="AI159" s="21">
        <v>15000000</v>
      </c>
      <c r="AJ159" s="21">
        <v>18000000</v>
      </c>
      <c r="AK159" s="21">
        <v>18000000</v>
      </c>
      <c r="AL159" s="21">
        <v>11000000</v>
      </c>
      <c r="AM159" s="21">
        <v>8000000</v>
      </c>
      <c r="AN159" s="21">
        <v>4157850</v>
      </c>
      <c r="AO159" s="21">
        <v>0</v>
      </c>
      <c r="AP159" s="21">
        <v>0</v>
      </c>
      <c r="AQ159" s="21">
        <v>0</v>
      </c>
      <c r="AR159" s="21">
        <v>0</v>
      </c>
    </row>
    <row r="160" spans="8:44" ht="26" x14ac:dyDescent="0.35">
      <c r="H160" s="16" t="str">
        <f xml:space="preserve"> _xll.EPMOlapMemberO("[CONTRATO].[PARENTH1].[C77022024]","","C77022024","","000;001")</f>
        <v>C77022024</v>
      </c>
      <c r="I160" s="16" t="str">
        <f xml:space="preserve"> _xll.EPMOlapMemberO("[AREA].[PARENTH1].[10000000025005]","","Gcia. Administración","","000;001")</f>
        <v>Gcia. Administración</v>
      </c>
      <c r="J160" s="17" t="str">
        <f xml:space="preserve"> _xll.EPMOlapMemberO("[RUBRO].[PARENTH1].[5118150001]","","TRAMITES Y LICENCIAS","","000;001")</f>
        <v>TRAMITES Y LICENCIAS</v>
      </c>
      <c r="K160" s="18" t="s">
        <v>607</v>
      </c>
      <c r="L160" s="18" t="s">
        <v>40</v>
      </c>
      <c r="M160" s="28" t="s">
        <v>452</v>
      </c>
      <c r="N160" s="18" t="s">
        <v>453</v>
      </c>
      <c r="O160" s="18" t="s">
        <v>454</v>
      </c>
      <c r="P160" s="28" t="s">
        <v>608</v>
      </c>
      <c r="Q160" s="28" t="s">
        <v>486</v>
      </c>
      <c r="R160" s="18" t="s">
        <v>40</v>
      </c>
      <c r="S160" s="18" t="s">
        <v>609</v>
      </c>
      <c r="T160" s="18" t="s">
        <v>49</v>
      </c>
      <c r="U160" s="18" t="s">
        <v>610</v>
      </c>
      <c r="V160" s="18" t="s">
        <v>459</v>
      </c>
      <c r="W160" s="18" t="s">
        <v>67</v>
      </c>
      <c r="X160" s="18" t="s">
        <v>40</v>
      </c>
      <c r="Y160" s="18" t="s">
        <v>40</v>
      </c>
      <c r="Z160" s="19" t="s">
        <v>68</v>
      </c>
      <c r="AA160" s="20">
        <v>307461977278</v>
      </c>
      <c r="AB160" s="19">
        <v>171113883</v>
      </c>
      <c r="AC160" s="21">
        <v>10000000</v>
      </c>
      <c r="AD160" s="21">
        <v>11452500</v>
      </c>
      <c r="AE160" s="21">
        <v>15125000</v>
      </c>
      <c r="AF160" s="21">
        <v>15125000</v>
      </c>
      <c r="AG160" s="21">
        <v>16561383</v>
      </c>
      <c r="AH160" s="21">
        <v>18150000</v>
      </c>
      <c r="AI160" s="21">
        <v>19360000</v>
      </c>
      <c r="AJ160" s="21">
        <v>15125000</v>
      </c>
      <c r="AK160" s="21">
        <v>15125000</v>
      </c>
      <c r="AL160" s="21">
        <v>18150000</v>
      </c>
      <c r="AM160" s="21">
        <v>16940000</v>
      </c>
      <c r="AN160" s="21">
        <v>0</v>
      </c>
      <c r="AO160" s="21">
        <v>0</v>
      </c>
      <c r="AP160" s="21">
        <v>0</v>
      </c>
      <c r="AQ160" s="21">
        <v>0</v>
      </c>
      <c r="AR160" s="21">
        <v>0</v>
      </c>
    </row>
    <row r="161" spans="8:44" ht="26" x14ac:dyDescent="0.35">
      <c r="H161" s="16" t="str">
        <f xml:space="preserve"> _xll.EPMOlapMemberO("[CONTRATO].[PARENTH1].[C77032024]","","C77032024","","000;001")</f>
        <v>C77032024</v>
      </c>
      <c r="I161" s="16" t="str">
        <f xml:space="preserve"> _xll.EPMOlapMemberO("[AREA].[PARENTH1].[10000000025005]","","Gcia. Administración","","000;001")</f>
        <v>Gcia. Administración</v>
      </c>
      <c r="J161" s="17" t="str">
        <f xml:space="preserve"> _xll.EPMOlapMemberO("[RUBRO].[PARENTH1].[5118150001]","","TRAMITES Y LICENCIAS","","000;001")</f>
        <v>TRAMITES Y LICENCIAS</v>
      </c>
      <c r="K161" s="18" t="s">
        <v>611</v>
      </c>
      <c r="L161" s="18" t="s">
        <v>40</v>
      </c>
      <c r="M161" s="28" t="s">
        <v>452</v>
      </c>
      <c r="N161" s="18" t="s">
        <v>453</v>
      </c>
      <c r="O161" s="18" t="s">
        <v>454</v>
      </c>
      <c r="P161" s="28" t="s">
        <v>483</v>
      </c>
      <c r="Q161" s="28" t="s">
        <v>486</v>
      </c>
      <c r="R161" s="18" t="s">
        <v>40</v>
      </c>
      <c r="S161" s="18" t="s">
        <v>609</v>
      </c>
      <c r="T161" s="18" t="s">
        <v>49</v>
      </c>
      <c r="U161" s="18" t="s">
        <v>612</v>
      </c>
      <c r="V161" s="18" t="s">
        <v>459</v>
      </c>
      <c r="W161" s="18" t="s">
        <v>67</v>
      </c>
      <c r="X161" s="18" t="s">
        <v>40</v>
      </c>
      <c r="Y161" s="18" t="s">
        <v>40</v>
      </c>
      <c r="Z161" s="19" t="s">
        <v>68</v>
      </c>
      <c r="AA161" s="20">
        <v>307461977278</v>
      </c>
      <c r="AB161" s="19">
        <v>171113883</v>
      </c>
      <c r="AC161" s="21">
        <v>10000000</v>
      </c>
      <c r="AD161" s="21">
        <v>11452500</v>
      </c>
      <c r="AE161" s="21">
        <v>15125000</v>
      </c>
      <c r="AF161" s="21">
        <v>15125000</v>
      </c>
      <c r="AG161" s="21">
        <v>16561383</v>
      </c>
      <c r="AH161" s="21">
        <v>18150000</v>
      </c>
      <c r="AI161" s="21">
        <v>19360000</v>
      </c>
      <c r="AJ161" s="21">
        <v>15125000</v>
      </c>
      <c r="AK161" s="21">
        <v>15125000</v>
      </c>
      <c r="AL161" s="21">
        <v>18150000</v>
      </c>
      <c r="AM161" s="21">
        <v>16940000</v>
      </c>
      <c r="AN161" s="21">
        <v>0</v>
      </c>
      <c r="AO161" s="21">
        <v>0</v>
      </c>
      <c r="AP161" s="21">
        <v>0</v>
      </c>
      <c r="AQ161" s="21">
        <v>0</v>
      </c>
      <c r="AR161" s="21">
        <v>0</v>
      </c>
    </row>
    <row r="162" spans="8:44" ht="29" x14ac:dyDescent="0.35">
      <c r="H162" s="16" t="str">
        <f xml:space="preserve"> _xll.EPMOlapMemberO("[CONTRATO].[PARENTH1].[C77042024]","","C77042024","","000;001")</f>
        <v>C77042024</v>
      </c>
      <c r="I162" s="16" t="str">
        <f xml:space="preserve"> _xll.EPMOlapMemberO("[AREA].[PARENTH1].[10000000025005]","","Gcia. Administración","","000;001")</f>
        <v>Gcia. Administración</v>
      </c>
      <c r="J162" s="17" t="str">
        <f xml:space="preserve"> _xll.EPMOlapMemberO("[RUBRO].[PARENTH1].[5118150001]","","TRAMITES Y LICENCIAS","","000;001")</f>
        <v>TRAMITES Y LICENCIAS</v>
      </c>
      <c r="K162" s="18" t="s">
        <v>613</v>
      </c>
      <c r="L162" s="18" t="s">
        <v>40</v>
      </c>
      <c r="M162" s="28" t="s">
        <v>452</v>
      </c>
      <c r="N162" s="18" t="s">
        <v>453</v>
      </c>
      <c r="O162" s="18" t="s">
        <v>454</v>
      </c>
      <c r="P162" s="28" t="s">
        <v>614</v>
      </c>
      <c r="Q162" s="28" t="s">
        <v>486</v>
      </c>
      <c r="R162" s="18" t="s">
        <v>40</v>
      </c>
      <c r="S162" s="18" t="s">
        <v>615</v>
      </c>
      <c r="T162" s="18" t="s">
        <v>49</v>
      </c>
      <c r="U162" s="18" t="s">
        <v>616</v>
      </c>
      <c r="V162" s="18" t="s">
        <v>459</v>
      </c>
      <c r="W162" s="18" t="s">
        <v>67</v>
      </c>
      <c r="X162" s="18" t="s">
        <v>40</v>
      </c>
      <c r="Y162" s="18" t="s">
        <v>40</v>
      </c>
      <c r="Z162" s="19" t="s">
        <v>68</v>
      </c>
      <c r="AA162" s="20">
        <v>307461977278</v>
      </c>
      <c r="AB162" s="19">
        <v>114075922</v>
      </c>
      <c r="AC162" s="21">
        <v>0</v>
      </c>
      <c r="AD162" s="21">
        <v>6050000</v>
      </c>
      <c r="AE162" s="21">
        <v>9410922</v>
      </c>
      <c r="AF162" s="21">
        <v>10285000</v>
      </c>
      <c r="AG162" s="21">
        <v>10890000</v>
      </c>
      <c r="AH162" s="21">
        <v>13915000</v>
      </c>
      <c r="AI162" s="21">
        <v>13915000</v>
      </c>
      <c r="AJ162" s="21">
        <v>11495000</v>
      </c>
      <c r="AK162" s="21">
        <v>11495000</v>
      </c>
      <c r="AL162" s="21">
        <v>13915000</v>
      </c>
      <c r="AM162" s="21">
        <v>12705000</v>
      </c>
      <c r="AN162" s="21">
        <v>0</v>
      </c>
      <c r="AO162" s="21">
        <v>0</v>
      </c>
      <c r="AP162" s="21">
        <v>0</v>
      </c>
      <c r="AQ162" s="21">
        <v>0</v>
      </c>
      <c r="AR162" s="21">
        <v>0</v>
      </c>
    </row>
    <row r="163" spans="8:44" ht="26" x14ac:dyDescent="0.35">
      <c r="H163" s="16" t="str">
        <f xml:space="preserve"> _xll.EPMOlapMemberO("[CONTRATO].[PARENTH1].[C77052024]","","C77052024","","000;001")</f>
        <v>C77052024</v>
      </c>
      <c r="I163" s="16" t="str">
        <f xml:space="preserve"> _xll.EPMOlapMemberO("[AREA].[PARENTH1].[10000000025005]","","Gcia. Administración","","000;001")</f>
        <v>Gcia. Administración</v>
      </c>
      <c r="J163" s="17" t="str">
        <f xml:space="preserve"> _xll.EPMOlapMemberO("[RUBRO].[PARENTH1].[5118150001]","","TRAMITES Y LICENCIAS","","000;001")</f>
        <v>TRAMITES Y LICENCIAS</v>
      </c>
      <c r="K163" s="18" t="s">
        <v>617</v>
      </c>
      <c r="L163" s="18" t="s">
        <v>40</v>
      </c>
      <c r="M163" s="28" t="s">
        <v>452</v>
      </c>
      <c r="N163" s="18" t="s">
        <v>453</v>
      </c>
      <c r="O163" s="18" t="s">
        <v>454</v>
      </c>
      <c r="P163" s="28" t="s">
        <v>618</v>
      </c>
      <c r="Q163" s="28" t="s">
        <v>486</v>
      </c>
      <c r="R163" s="18" t="s">
        <v>40</v>
      </c>
      <c r="S163" s="18" t="s">
        <v>615</v>
      </c>
      <c r="T163" s="18" t="s">
        <v>49</v>
      </c>
      <c r="U163" s="18" t="s">
        <v>619</v>
      </c>
      <c r="V163" s="18" t="s">
        <v>459</v>
      </c>
      <c r="W163" s="18" t="s">
        <v>67</v>
      </c>
      <c r="X163" s="18" t="s">
        <v>40</v>
      </c>
      <c r="Y163" s="18" t="s">
        <v>40</v>
      </c>
      <c r="Z163" s="19" t="s">
        <v>68</v>
      </c>
      <c r="AA163" s="20">
        <v>307461977278</v>
      </c>
      <c r="AB163" s="19">
        <v>114075922</v>
      </c>
      <c r="AC163" s="21">
        <v>0</v>
      </c>
      <c r="AD163" s="21">
        <v>6050000</v>
      </c>
      <c r="AE163" s="21">
        <v>9410922</v>
      </c>
      <c r="AF163" s="21">
        <v>10285000</v>
      </c>
      <c r="AG163" s="21">
        <v>10890000</v>
      </c>
      <c r="AH163" s="21">
        <v>13915000</v>
      </c>
      <c r="AI163" s="21">
        <v>13915000</v>
      </c>
      <c r="AJ163" s="21">
        <v>11495000</v>
      </c>
      <c r="AK163" s="21">
        <v>11495000</v>
      </c>
      <c r="AL163" s="21">
        <v>13915000</v>
      </c>
      <c r="AM163" s="21">
        <v>12705000</v>
      </c>
      <c r="AN163" s="21">
        <v>0</v>
      </c>
      <c r="AO163" s="21">
        <v>0</v>
      </c>
      <c r="AP163" s="21">
        <v>0</v>
      </c>
      <c r="AQ163" s="21">
        <v>0</v>
      </c>
      <c r="AR163" s="21">
        <v>0</v>
      </c>
    </row>
    <row r="164" spans="8:44" ht="29" x14ac:dyDescent="0.35">
      <c r="H164" s="16" t="str">
        <f xml:space="preserve"> _xll.EPMOlapMemberO("[CONTRATO].[PARENTH1].[C79012024]","","C79012024","","000;001")</f>
        <v>C79012024</v>
      </c>
      <c r="I164" s="16" t="str">
        <f xml:space="preserve"> _xll.EPMOlapMemberO("[AREA].[PARENTH1].[10000000025005]","","Gcia. Administración","","000;001")</f>
        <v>Gcia. Administración</v>
      </c>
      <c r="J164" s="17" t="str">
        <f xml:space="preserve"> _xll.EPMOlapMemberO("[RUBRO].[PARENTH1].[5118150001]","","TRAMITES Y LICENCIAS","","000;001")</f>
        <v>TRAMITES Y LICENCIAS</v>
      </c>
      <c r="K164" s="18" t="s">
        <v>620</v>
      </c>
      <c r="L164" s="18" t="s">
        <v>40</v>
      </c>
      <c r="M164" s="28" t="s">
        <v>452</v>
      </c>
      <c r="N164" s="18" t="s">
        <v>453</v>
      </c>
      <c r="O164" s="18" t="s">
        <v>454</v>
      </c>
      <c r="P164" s="28" t="s">
        <v>621</v>
      </c>
      <c r="Q164" s="28" t="s">
        <v>622</v>
      </c>
      <c r="R164" s="18" t="s">
        <v>40</v>
      </c>
      <c r="S164" s="18" t="s">
        <v>48</v>
      </c>
      <c r="T164" s="18" t="s">
        <v>35</v>
      </c>
      <c r="U164" s="18" t="s">
        <v>623</v>
      </c>
      <c r="V164" s="18" t="s">
        <v>459</v>
      </c>
      <c r="W164" s="18" t="s">
        <v>67</v>
      </c>
      <c r="X164" s="18" t="s">
        <v>40</v>
      </c>
      <c r="Y164" s="18" t="s">
        <v>40</v>
      </c>
      <c r="Z164" s="19" t="s">
        <v>68</v>
      </c>
      <c r="AA164" s="20">
        <v>307461977278</v>
      </c>
      <c r="AB164" s="19">
        <v>286891680</v>
      </c>
      <c r="AC164" s="21">
        <v>23907640</v>
      </c>
      <c r="AD164" s="21">
        <v>23907640</v>
      </c>
      <c r="AE164" s="21">
        <v>23907640</v>
      </c>
      <c r="AF164" s="21">
        <v>23907640</v>
      </c>
      <c r="AG164" s="21">
        <v>23907640</v>
      </c>
      <c r="AH164" s="21">
        <v>23907640</v>
      </c>
      <c r="AI164" s="21">
        <v>23907640</v>
      </c>
      <c r="AJ164" s="21">
        <v>23907640</v>
      </c>
      <c r="AK164" s="21">
        <v>23907640</v>
      </c>
      <c r="AL164" s="21">
        <v>23907640</v>
      </c>
      <c r="AM164" s="21">
        <v>23907640</v>
      </c>
      <c r="AN164" s="21">
        <v>23907640</v>
      </c>
      <c r="AO164" s="21">
        <v>0</v>
      </c>
      <c r="AP164" s="21">
        <v>0</v>
      </c>
      <c r="AQ164" s="21">
        <v>0</v>
      </c>
      <c r="AR164" s="21">
        <v>0</v>
      </c>
    </row>
    <row r="165" spans="8:44" ht="26" x14ac:dyDescent="0.35">
      <c r="H165" s="16" t="str">
        <f xml:space="preserve"> _xll.EPMOlapMemberO("[CONTRATO].[PARENTH1].[C79022024]","","C79022024","","000;001")</f>
        <v>C79022024</v>
      </c>
      <c r="I165" s="16" t="str">
        <f xml:space="preserve"> _xll.EPMOlapMemberO("[AREA].[PARENTH1].[10000000025005]","","Gcia. Administración","","000;001")</f>
        <v>Gcia. Administración</v>
      </c>
      <c r="J165" s="17" t="str">
        <f xml:space="preserve"> _xll.EPMOlapMemberO("[RUBRO].[PARENTH1].[5118150001]","","TRAMITES Y LICENCIAS","","000;001")</f>
        <v>TRAMITES Y LICENCIAS</v>
      </c>
      <c r="K165" s="18" t="s">
        <v>624</v>
      </c>
      <c r="L165" s="18" t="s">
        <v>40</v>
      </c>
      <c r="M165" s="28" t="s">
        <v>452</v>
      </c>
      <c r="N165" s="18" t="s">
        <v>453</v>
      </c>
      <c r="O165" s="18" t="s">
        <v>461</v>
      </c>
      <c r="P165" s="28" t="s">
        <v>625</v>
      </c>
      <c r="Q165" s="28" t="s">
        <v>622</v>
      </c>
      <c r="R165" s="18" t="s">
        <v>40</v>
      </c>
      <c r="S165" s="18" t="s">
        <v>626</v>
      </c>
      <c r="T165" s="18" t="s">
        <v>49</v>
      </c>
      <c r="U165" s="18" t="s">
        <v>627</v>
      </c>
      <c r="V165" s="18" t="s">
        <v>459</v>
      </c>
      <c r="W165" s="18" t="s">
        <v>67</v>
      </c>
      <c r="X165" s="18" t="s">
        <v>40</v>
      </c>
      <c r="Y165" s="18" t="s">
        <v>40</v>
      </c>
      <c r="Z165" s="19" t="s">
        <v>68</v>
      </c>
      <c r="AA165" s="20">
        <v>307461977278</v>
      </c>
      <c r="AB165" s="19">
        <v>67796610</v>
      </c>
      <c r="AC165" s="21">
        <v>0</v>
      </c>
      <c r="AD165" s="21">
        <v>6779661</v>
      </c>
      <c r="AE165" s="21">
        <v>6779661</v>
      </c>
      <c r="AF165" s="21">
        <v>6779661</v>
      </c>
      <c r="AG165" s="21">
        <v>6779661</v>
      </c>
      <c r="AH165" s="21">
        <v>6779661</v>
      </c>
      <c r="AI165" s="21">
        <v>6779661</v>
      </c>
      <c r="AJ165" s="21">
        <v>6779661</v>
      </c>
      <c r="AK165" s="21">
        <v>6779661</v>
      </c>
      <c r="AL165" s="21">
        <v>6779661</v>
      </c>
      <c r="AM165" s="21">
        <v>6779661</v>
      </c>
      <c r="AN165" s="21">
        <v>0</v>
      </c>
      <c r="AO165" s="21">
        <v>0</v>
      </c>
      <c r="AP165" s="21">
        <v>0</v>
      </c>
      <c r="AQ165" s="21">
        <v>0</v>
      </c>
      <c r="AR165" s="21">
        <v>0</v>
      </c>
    </row>
    <row r="166" spans="8:44" ht="26" x14ac:dyDescent="0.35">
      <c r="H166" s="16" t="str">
        <f xml:space="preserve"> _xll.EPMOlapMemberO("[CONTRATO].[PARENTH1].[C79032024]","","C79032024","","000;001")</f>
        <v>C79032024</v>
      </c>
      <c r="I166" s="16" t="str">
        <f xml:space="preserve"> _xll.EPMOlapMemberO("[AREA].[PARENTH1].[10000000025005]","","Gcia. Administración","","000;001")</f>
        <v>Gcia. Administración</v>
      </c>
      <c r="J166" s="17" t="str">
        <f xml:space="preserve"> _xll.EPMOlapMemberO("[RUBRO].[PARENTH1].[5118150001]","","TRAMITES Y LICENCIAS","","000;001")</f>
        <v>TRAMITES Y LICENCIAS</v>
      </c>
      <c r="K166" s="18" t="s">
        <v>628</v>
      </c>
      <c r="L166" s="18" t="s">
        <v>40</v>
      </c>
      <c r="M166" s="28" t="s">
        <v>452</v>
      </c>
      <c r="N166" s="18" t="s">
        <v>453</v>
      </c>
      <c r="O166" s="18" t="s">
        <v>461</v>
      </c>
      <c r="P166" s="28" t="s">
        <v>629</v>
      </c>
      <c r="Q166" s="28" t="s">
        <v>622</v>
      </c>
      <c r="R166" s="18" t="s">
        <v>40</v>
      </c>
      <c r="S166" s="18" t="s">
        <v>626</v>
      </c>
      <c r="T166" s="18" t="s">
        <v>49</v>
      </c>
      <c r="U166" s="18" t="s">
        <v>630</v>
      </c>
      <c r="V166" s="18" t="s">
        <v>459</v>
      </c>
      <c r="W166" s="18" t="s">
        <v>67</v>
      </c>
      <c r="X166" s="18" t="s">
        <v>40</v>
      </c>
      <c r="Y166" s="18" t="s">
        <v>40</v>
      </c>
      <c r="Z166" s="19" t="s">
        <v>68</v>
      </c>
      <c r="AA166" s="20">
        <v>307461977278</v>
      </c>
      <c r="AB166" s="19">
        <v>100000000</v>
      </c>
      <c r="AC166" s="21">
        <v>0</v>
      </c>
      <c r="AD166" s="21">
        <v>10000000</v>
      </c>
      <c r="AE166" s="21">
        <v>10000000</v>
      </c>
      <c r="AF166" s="21">
        <v>10000000</v>
      </c>
      <c r="AG166" s="21">
        <v>10000000</v>
      </c>
      <c r="AH166" s="21">
        <v>10000000</v>
      </c>
      <c r="AI166" s="21">
        <v>10000000</v>
      </c>
      <c r="AJ166" s="21">
        <v>10000000</v>
      </c>
      <c r="AK166" s="21">
        <v>10000000</v>
      </c>
      <c r="AL166" s="21">
        <v>10000000</v>
      </c>
      <c r="AM166" s="21">
        <v>10000000</v>
      </c>
      <c r="AN166" s="21">
        <v>0</v>
      </c>
      <c r="AO166" s="21">
        <v>0</v>
      </c>
      <c r="AP166" s="21">
        <v>0</v>
      </c>
      <c r="AQ166" s="21">
        <v>0</v>
      </c>
      <c r="AR166" s="21">
        <v>0</v>
      </c>
    </row>
    <row r="167" spans="8:44" ht="26" x14ac:dyDescent="0.35">
      <c r="H167" s="16" t="str">
        <f xml:space="preserve"> _xll.EPMOlapMemberO("[CONTRATO].[PARENTH1].[C79042024]","","C79042024","","000;001")</f>
        <v>C79042024</v>
      </c>
      <c r="I167" s="16" t="str">
        <f xml:space="preserve"> _xll.EPMOlapMemberO("[AREA].[PARENTH1].[10000000025005]","","Gcia. Administración","","000;001")</f>
        <v>Gcia. Administración</v>
      </c>
      <c r="J167" s="17" t="str">
        <f xml:space="preserve"> _xll.EPMOlapMemberO("[RUBRO].[PARENTH1].[5118150001]","","TRAMITES Y LICENCIAS","","000;001")</f>
        <v>TRAMITES Y LICENCIAS</v>
      </c>
      <c r="K167" s="18" t="s">
        <v>631</v>
      </c>
      <c r="L167" s="18" t="s">
        <v>40</v>
      </c>
      <c r="M167" s="28" t="s">
        <v>452</v>
      </c>
      <c r="N167" s="18" t="s">
        <v>453</v>
      </c>
      <c r="O167" s="18" t="s">
        <v>461</v>
      </c>
      <c r="P167" s="28" t="s">
        <v>632</v>
      </c>
      <c r="Q167" s="28" t="s">
        <v>622</v>
      </c>
      <c r="R167" s="18" t="s">
        <v>40</v>
      </c>
      <c r="S167" s="18" t="s">
        <v>626</v>
      </c>
      <c r="T167" s="18" t="s">
        <v>49</v>
      </c>
      <c r="U167" s="18" t="s">
        <v>633</v>
      </c>
      <c r="V167" s="18" t="s">
        <v>459</v>
      </c>
      <c r="W167" s="18" t="s">
        <v>67</v>
      </c>
      <c r="X167" s="18" t="s">
        <v>40</v>
      </c>
      <c r="Y167" s="18" t="s">
        <v>40</v>
      </c>
      <c r="Z167" s="19" t="s">
        <v>68</v>
      </c>
      <c r="AA167" s="20">
        <v>307461977278</v>
      </c>
      <c r="AB167" s="19">
        <v>70000000</v>
      </c>
      <c r="AC167" s="21">
        <v>0</v>
      </c>
      <c r="AD167" s="21">
        <v>7000000</v>
      </c>
      <c r="AE167" s="21">
        <v>7000000</v>
      </c>
      <c r="AF167" s="21">
        <v>7000000</v>
      </c>
      <c r="AG167" s="21">
        <v>7000000</v>
      </c>
      <c r="AH167" s="21">
        <v>7000000</v>
      </c>
      <c r="AI167" s="21">
        <v>7000000</v>
      </c>
      <c r="AJ167" s="21">
        <v>7000000</v>
      </c>
      <c r="AK167" s="21">
        <v>7000000</v>
      </c>
      <c r="AL167" s="21">
        <v>7000000</v>
      </c>
      <c r="AM167" s="21">
        <v>7000000</v>
      </c>
      <c r="AN167" s="21">
        <v>0</v>
      </c>
      <c r="AO167" s="21">
        <v>0</v>
      </c>
      <c r="AP167" s="21">
        <v>0</v>
      </c>
      <c r="AQ167" s="21">
        <v>0</v>
      </c>
      <c r="AR167" s="21">
        <v>0</v>
      </c>
    </row>
    <row r="168" spans="8:44" ht="26" x14ac:dyDescent="0.35">
      <c r="H168" s="16" t="str">
        <f xml:space="preserve"> _xll.EPMOlapMemberO("[CONTRATO].[PARENTH1].[C79052024]","","C79052024","","000;001")</f>
        <v>C79052024</v>
      </c>
      <c r="I168" s="16" t="str">
        <f xml:space="preserve"> _xll.EPMOlapMemberO("[AREA].[PARENTH1].[10000000025005]","","Gcia. Administración","","000;001")</f>
        <v>Gcia. Administración</v>
      </c>
      <c r="J168" s="17" t="str">
        <f xml:space="preserve"> _xll.EPMOlapMemberO("[RUBRO].[PARENTH1].[5118150001]","","TRAMITES Y LICENCIAS","","000;001")</f>
        <v>TRAMITES Y LICENCIAS</v>
      </c>
      <c r="K168" s="18" t="s">
        <v>634</v>
      </c>
      <c r="L168" s="18" t="s">
        <v>40</v>
      </c>
      <c r="M168" s="28" t="s">
        <v>452</v>
      </c>
      <c r="N168" s="18" t="s">
        <v>453</v>
      </c>
      <c r="O168" s="18" t="s">
        <v>461</v>
      </c>
      <c r="P168" s="28" t="s">
        <v>635</v>
      </c>
      <c r="Q168" s="28" t="s">
        <v>622</v>
      </c>
      <c r="R168" s="18" t="s">
        <v>40</v>
      </c>
      <c r="S168" s="18" t="s">
        <v>626</v>
      </c>
      <c r="T168" s="18" t="s">
        <v>49</v>
      </c>
      <c r="U168" s="18" t="s">
        <v>636</v>
      </c>
      <c r="V168" s="18" t="s">
        <v>459</v>
      </c>
      <c r="W168" s="18" t="s">
        <v>67</v>
      </c>
      <c r="X168" s="18" t="s">
        <v>40</v>
      </c>
      <c r="Y168" s="18" t="s">
        <v>40</v>
      </c>
      <c r="Z168" s="19" t="s">
        <v>68</v>
      </c>
      <c r="AA168" s="20">
        <v>307461977278</v>
      </c>
      <c r="AB168" s="19">
        <v>75254237</v>
      </c>
      <c r="AC168" s="21">
        <v>0</v>
      </c>
      <c r="AD168" s="21">
        <v>7525424</v>
      </c>
      <c r="AE168" s="21">
        <v>7525424</v>
      </c>
      <c r="AF168" s="21">
        <v>7525424</v>
      </c>
      <c r="AG168" s="21">
        <v>7525424</v>
      </c>
      <c r="AH168" s="21">
        <v>7525424</v>
      </c>
      <c r="AI168" s="21">
        <v>7525424</v>
      </c>
      <c r="AJ168" s="21">
        <v>7525424</v>
      </c>
      <c r="AK168" s="21">
        <v>7525424</v>
      </c>
      <c r="AL168" s="21">
        <v>7525424</v>
      </c>
      <c r="AM168" s="21">
        <v>7525421</v>
      </c>
      <c r="AN168" s="21">
        <v>0</v>
      </c>
      <c r="AO168" s="21">
        <v>0</v>
      </c>
      <c r="AP168" s="21">
        <v>0</v>
      </c>
      <c r="AQ168" s="21">
        <v>0</v>
      </c>
      <c r="AR168" s="21">
        <v>0</v>
      </c>
    </row>
    <row r="169" spans="8:44" ht="29" x14ac:dyDescent="0.35">
      <c r="H169" s="16" t="str">
        <f xml:space="preserve"> _xll.EPMOlapMemberO("[CONTRATO].[PARENTH1].[C79062024]","","C79062024","","000;001")</f>
        <v>C79062024</v>
      </c>
      <c r="I169" s="16" t="str">
        <f xml:space="preserve"> _xll.EPMOlapMemberO("[AREA].[PARENTH1].[10000000025005]","","Gcia. Administración","","000;001")</f>
        <v>Gcia. Administración</v>
      </c>
      <c r="J169" s="17" t="str">
        <f xml:space="preserve"> _xll.EPMOlapMemberO("[RUBRO].[PARENTH1].[5118150001]","","TRAMITES Y LICENCIAS","","000;001")</f>
        <v>TRAMITES Y LICENCIAS</v>
      </c>
      <c r="K169" s="18" t="s">
        <v>637</v>
      </c>
      <c r="L169" s="18" t="s">
        <v>40</v>
      </c>
      <c r="M169" s="28" t="s">
        <v>452</v>
      </c>
      <c r="N169" s="18" t="s">
        <v>453</v>
      </c>
      <c r="O169" s="18" t="s">
        <v>461</v>
      </c>
      <c r="P169" s="28" t="s">
        <v>638</v>
      </c>
      <c r="Q169" s="28" t="s">
        <v>622</v>
      </c>
      <c r="R169" s="18" t="s">
        <v>40</v>
      </c>
      <c r="S169" s="18" t="s">
        <v>626</v>
      </c>
      <c r="T169" s="18" t="s">
        <v>49</v>
      </c>
      <c r="U169" s="18" t="s">
        <v>639</v>
      </c>
      <c r="V169" s="18" t="s">
        <v>459</v>
      </c>
      <c r="W169" s="18" t="s">
        <v>67</v>
      </c>
      <c r="X169" s="18" t="s">
        <v>40</v>
      </c>
      <c r="Y169" s="18" t="s">
        <v>40</v>
      </c>
      <c r="Z169" s="19" t="s">
        <v>68</v>
      </c>
      <c r="AA169" s="20">
        <v>307461977278</v>
      </c>
      <c r="AB169" s="19">
        <v>55016134</v>
      </c>
      <c r="AC169" s="21">
        <v>0</v>
      </c>
      <c r="AD169" s="21">
        <v>5501613</v>
      </c>
      <c r="AE169" s="21">
        <v>5501613</v>
      </c>
      <c r="AF169" s="21">
        <v>5501613</v>
      </c>
      <c r="AG169" s="21">
        <v>5501613</v>
      </c>
      <c r="AH169" s="21">
        <v>5501613</v>
      </c>
      <c r="AI169" s="21">
        <v>5501613</v>
      </c>
      <c r="AJ169" s="21">
        <v>5501613</v>
      </c>
      <c r="AK169" s="21">
        <v>5501613</v>
      </c>
      <c r="AL169" s="21">
        <v>5501613</v>
      </c>
      <c r="AM169" s="21">
        <v>5501617</v>
      </c>
      <c r="AN169" s="21">
        <v>0</v>
      </c>
      <c r="AO169" s="21">
        <v>0</v>
      </c>
      <c r="AP169" s="21">
        <v>0</v>
      </c>
      <c r="AQ169" s="21">
        <v>0</v>
      </c>
      <c r="AR169" s="21">
        <v>0</v>
      </c>
    </row>
    <row r="170" spans="8:44" ht="29" x14ac:dyDescent="0.35">
      <c r="H170" s="16" t="str">
        <f xml:space="preserve"> _xll.EPMOlapMemberO("[CONTRATO].[PARENTH1].[C79072024]","","C79072024","","000;001")</f>
        <v>C79072024</v>
      </c>
      <c r="I170" s="16" t="str">
        <f xml:space="preserve"> _xll.EPMOlapMemberO("[AREA].[PARENTH1].[10000000025005]","","Gcia. Administración","","000;001")</f>
        <v>Gcia. Administración</v>
      </c>
      <c r="J170" s="17" t="str">
        <f xml:space="preserve"> _xll.EPMOlapMemberO("[RUBRO].[PARENTH1].[5118150001]","","TRAMITES Y LICENCIAS","","000;001")</f>
        <v>TRAMITES Y LICENCIAS</v>
      </c>
      <c r="K170" s="18" t="s">
        <v>640</v>
      </c>
      <c r="L170" s="18" t="s">
        <v>40</v>
      </c>
      <c r="M170" s="28" t="s">
        <v>452</v>
      </c>
      <c r="N170" s="18" t="s">
        <v>453</v>
      </c>
      <c r="O170" s="18" t="s">
        <v>454</v>
      </c>
      <c r="P170" s="28" t="s">
        <v>641</v>
      </c>
      <c r="Q170" s="28" t="s">
        <v>622</v>
      </c>
      <c r="R170" s="18" t="s">
        <v>40</v>
      </c>
      <c r="S170" s="18" t="s">
        <v>48</v>
      </c>
      <c r="T170" s="18" t="s">
        <v>35</v>
      </c>
      <c r="U170" s="18" t="s">
        <v>642</v>
      </c>
      <c r="V170" s="18" t="s">
        <v>459</v>
      </c>
      <c r="W170" s="18" t="s">
        <v>67</v>
      </c>
      <c r="X170" s="18" t="s">
        <v>40</v>
      </c>
      <c r="Y170" s="18" t="s">
        <v>40</v>
      </c>
      <c r="Z170" s="19" t="s">
        <v>68</v>
      </c>
      <c r="AA170" s="20">
        <v>307461977278</v>
      </c>
      <c r="AB170" s="19">
        <v>40315200</v>
      </c>
      <c r="AC170" s="21">
        <v>3665018</v>
      </c>
      <c r="AD170" s="21">
        <v>3665018</v>
      </c>
      <c r="AE170" s="21">
        <v>3665018</v>
      </c>
      <c r="AF170" s="21">
        <v>3665018</v>
      </c>
      <c r="AG170" s="21">
        <v>3665018</v>
      </c>
      <c r="AH170" s="21">
        <v>3665018</v>
      </c>
      <c r="AI170" s="21">
        <v>3665018</v>
      </c>
      <c r="AJ170" s="21">
        <v>3665018</v>
      </c>
      <c r="AK170" s="21">
        <v>3665018</v>
      </c>
      <c r="AL170" s="21">
        <v>3665018</v>
      </c>
      <c r="AM170" s="21">
        <v>3665020</v>
      </c>
      <c r="AN170" s="21">
        <v>0</v>
      </c>
      <c r="AO170" s="21">
        <v>0</v>
      </c>
      <c r="AP170" s="21">
        <v>0</v>
      </c>
      <c r="AQ170" s="21">
        <v>0</v>
      </c>
      <c r="AR170" s="21">
        <v>0</v>
      </c>
    </row>
    <row r="171" spans="8:44" ht="29" x14ac:dyDescent="0.35">
      <c r="H171" s="16" t="str">
        <f xml:space="preserve"> _xll.EPMOlapMemberO("[CONTRATO].[PARENTH1].[C79082024]","","C79082024","","000;001")</f>
        <v>C79082024</v>
      </c>
      <c r="I171" s="16" t="str">
        <f xml:space="preserve"> _xll.EPMOlapMemberO("[AREA].[PARENTH1].[10000000025005]","","Gcia. Administración","","000;001")</f>
        <v>Gcia. Administración</v>
      </c>
      <c r="J171" s="17" t="str">
        <f xml:space="preserve"> _xll.EPMOlapMemberO("[RUBRO].[PARENTH1].[5118150001]","","TRAMITES Y LICENCIAS","","000;001")</f>
        <v>TRAMITES Y LICENCIAS</v>
      </c>
      <c r="K171" s="18" t="s">
        <v>643</v>
      </c>
      <c r="L171" s="18" t="s">
        <v>40</v>
      </c>
      <c r="M171" s="28" t="s">
        <v>452</v>
      </c>
      <c r="N171" s="18" t="s">
        <v>453</v>
      </c>
      <c r="O171" s="18" t="s">
        <v>454</v>
      </c>
      <c r="P171" s="28" t="s">
        <v>644</v>
      </c>
      <c r="Q171" s="28" t="s">
        <v>622</v>
      </c>
      <c r="R171" s="18" t="s">
        <v>40</v>
      </c>
      <c r="S171" s="18" t="s">
        <v>48</v>
      </c>
      <c r="T171" s="18" t="s">
        <v>35</v>
      </c>
      <c r="U171" s="18" t="s">
        <v>645</v>
      </c>
      <c r="V171" s="18" t="s">
        <v>459</v>
      </c>
      <c r="W171" s="18" t="s">
        <v>67</v>
      </c>
      <c r="X171" s="18" t="s">
        <v>40</v>
      </c>
      <c r="Y171" s="18" t="s">
        <v>40</v>
      </c>
      <c r="Z171" s="19" t="s">
        <v>68</v>
      </c>
      <c r="AA171" s="20">
        <v>307461977278</v>
      </c>
      <c r="AB171" s="19">
        <v>32688000</v>
      </c>
      <c r="AC171" s="21">
        <v>2724000</v>
      </c>
      <c r="AD171" s="21">
        <v>2724000</v>
      </c>
      <c r="AE171" s="21">
        <v>2724000</v>
      </c>
      <c r="AF171" s="21">
        <v>2724000</v>
      </c>
      <c r="AG171" s="21">
        <v>2724000</v>
      </c>
      <c r="AH171" s="21">
        <v>2724000</v>
      </c>
      <c r="AI171" s="21">
        <v>2724000</v>
      </c>
      <c r="AJ171" s="21">
        <v>2724000</v>
      </c>
      <c r="AK171" s="21">
        <v>2724000</v>
      </c>
      <c r="AL171" s="21">
        <v>2724000</v>
      </c>
      <c r="AM171" s="21">
        <v>2724000</v>
      </c>
      <c r="AN171" s="21">
        <v>2724000</v>
      </c>
      <c r="AO171" s="21">
        <v>0</v>
      </c>
      <c r="AP171" s="21">
        <v>0</v>
      </c>
      <c r="AQ171" s="21">
        <v>0</v>
      </c>
      <c r="AR171" s="21">
        <v>0</v>
      </c>
    </row>
    <row r="172" spans="8:44" ht="29" x14ac:dyDescent="0.35">
      <c r="H172" s="16" t="str">
        <f xml:space="preserve"> _xll.EPMOlapMemberO("[CONTRATO].[PARENTH1].[C79092024]","","C79092024","","000;001")</f>
        <v>C79092024</v>
      </c>
      <c r="I172" s="16" t="str">
        <f xml:space="preserve"> _xll.EPMOlapMemberO("[AREA].[PARENTH1].[10000000025005]","","Gcia. Administración","","000;001")</f>
        <v>Gcia. Administración</v>
      </c>
      <c r="J172" s="17" t="str">
        <f xml:space="preserve"> _xll.EPMOlapMemberO("[RUBRO].[PARENTH1].[5118150001]","","TRAMITES Y LICENCIAS","","000;001")</f>
        <v>TRAMITES Y LICENCIAS</v>
      </c>
      <c r="K172" s="18" t="s">
        <v>646</v>
      </c>
      <c r="L172" s="18" t="s">
        <v>40</v>
      </c>
      <c r="M172" s="28" t="s">
        <v>452</v>
      </c>
      <c r="N172" s="18" t="s">
        <v>453</v>
      </c>
      <c r="O172" s="18" t="s">
        <v>461</v>
      </c>
      <c r="P172" s="28" t="s">
        <v>647</v>
      </c>
      <c r="Q172" s="28" t="s">
        <v>622</v>
      </c>
      <c r="R172" s="18" t="s">
        <v>40</v>
      </c>
      <c r="S172" s="18" t="s">
        <v>648</v>
      </c>
      <c r="T172" s="18" t="s">
        <v>49</v>
      </c>
      <c r="U172" s="18" t="s">
        <v>649</v>
      </c>
      <c r="V172" s="18" t="s">
        <v>459</v>
      </c>
      <c r="W172" s="18" t="s">
        <v>67</v>
      </c>
      <c r="X172" s="18" t="s">
        <v>40</v>
      </c>
      <c r="Y172" s="18" t="s">
        <v>40</v>
      </c>
      <c r="Z172" s="19" t="s">
        <v>68</v>
      </c>
      <c r="AA172" s="20">
        <v>307461977278</v>
      </c>
      <c r="AB172" s="19">
        <v>35000000</v>
      </c>
      <c r="AC172" s="21">
        <v>0</v>
      </c>
      <c r="AD172" s="21">
        <v>0</v>
      </c>
      <c r="AE172" s="21">
        <v>0</v>
      </c>
      <c r="AF172" s="21">
        <v>0</v>
      </c>
      <c r="AG172" s="21">
        <v>5000000</v>
      </c>
      <c r="AH172" s="21">
        <v>5000000</v>
      </c>
      <c r="AI172" s="21">
        <v>5000000</v>
      </c>
      <c r="AJ172" s="21">
        <v>5000000</v>
      </c>
      <c r="AK172" s="21">
        <v>5000000</v>
      </c>
      <c r="AL172" s="21">
        <v>5000000</v>
      </c>
      <c r="AM172" s="21">
        <v>5000000</v>
      </c>
      <c r="AN172" s="21">
        <v>0</v>
      </c>
      <c r="AO172" s="21">
        <v>0</v>
      </c>
      <c r="AP172" s="21">
        <v>0</v>
      </c>
      <c r="AQ172" s="21">
        <v>0</v>
      </c>
      <c r="AR172" s="21">
        <v>0</v>
      </c>
    </row>
    <row r="173" spans="8:44" ht="26" x14ac:dyDescent="0.35">
      <c r="H173" s="16" t="str">
        <f xml:space="preserve"> _xll.EPMOlapMemberO("[CONTRATO].[PARENTH1].[C79102024]","","C79102024","","000;001")</f>
        <v>C79102024</v>
      </c>
      <c r="I173" s="16" t="str">
        <f xml:space="preserve"> _xll.EPMOlapMemberO("[AREA].[PARENTH1].[10000000025005]","","Gcia. Administración","","000;001")</f>
        <v>Gcia. Administración</v>
      </c>
      <c r="J173" s="17" t="str">
        <f xml:space="preserve"> _xll.EPMOlapMemberO("[RUBRO].[PARENTH1].[5118150001]","","TRAMITES Y LICENCIAS","","000;001")</f>
        <v>TRAMITES Y LICENCIAS</v>
      </c>
      <c r="K173" s="18" t="s">
        <v>650</v>
      </c>
      <c r="L173" s="18" t="s">
        <v>40</v>
      </c>
      <c r="M173" s="28" t="s">
        <v>452</v>
      </c>
      <c r="N173" s="18" t="s">
        <v>453</v>
      </c>
      <c r="O173" s="18" t="s">
        <v>454</v>
      </c>
      <c r="P173" s="28" t="s">
        <v>651</v>
      </c>
      <c r="Q173" s="28" t="s">
        <v>622</v>
      </c>
      <c r="R173" s="18" t="s">
        <v>40</v>
      </c>
      <c r="S173" s="18" t="s">
        <v>457</v>
      </c>
      <c r="T173" s="18" t="s">
        <v>35</v>
      </c>
      <c r="U173" s="18" t="s">
        <v>652</v>
      </c>
      <c r="V173" s="18" t="s">
        <v>459</v>
      </c>
      <c r="W173" s="18" t="s">
        <v>67</v>
      </c>
      <c r="X173" s="18" t="s">
        <v>40</v>
      </c>
      <c r="Y173" s="18" t="s">
        <v>40</v>
      </c>
      <c r="Z173" s="19" t="s">
        <v>68</v>
      </c>
      <c r="AA173" s="20">
        <v>307461977278</v>
      </c>
      <c r="AB173" s="19">
        <v>160000000</v>
      </c>
      <c r="AC173" s="21">
        <v>10000000</v>
      </c>
      <c r="AD173" s="21">
        <v>13000000</v>
      </c>
      <c r="AE173" s="21">
        <v>13000000</v>
      </c>
      <c r="AF173" s="21">
        <v>13000000</v>
      </c>
      <c r="AG173" s="21">
        <v>13000000</v>
      </c>
      <c r="AH173" s="21">
        <v>13000000</v>
      </c>
      <c r="AI173" s="21">
        <v>13500000</v>
      </c>
      <c r="AJ173" s="21">
        <v>13500000</v>
      </c>
      <c r="AK173" s="21">
        <v>14500000</v>
      </c>
      <c r="AL173" s="21">
        <v>15500000</v>
      </c>
      <c r="AM173" s="21">
        <v>15000000</v>
      </c>
      <c r="AN173" s="21">
        <v>13000000</v>
      </c>
      <c r="AO173" s="21">
        <v>0</v>
      </c>
      <c r="AP173" s="21">
        <v>0</v>
      </c>
      <c r="AQ173" s="21">
        <v>0</v>
      </c>
      <c r="AR173" s="21">
        <v>0</v>
      </c>
    </row>
    <row r="174" spans="8:44" ht="29" x14ac:dyDescent="0.35">
      <c r="H174" s="16" t="str">
        <f xml:space="preserve"> _xll.EPMOlapMemberO("[CONTRATO].[PARENTH1].[C79112024]","","C79112024","","000;001")</f>
        <v>C79112024</v>
      </c>
      <c r="I174" s="16" t="str">
        <f xml:space="preserve"> _xll.EPMOlapMemberO("[AREA].[PARENTH1].[10000000025005]","","Gcia. Administración","","000;001")</f>
        <v>Gcia. Administración</v>
      </c>
      <c r="J174" s="17" t="str">
        <f xml:space="preserve"> _xll.EPMOlapMemberO("[RUBRO].[PARENTH1].[5118150001]","","TRAMITES Y LICENCIAS","","000;001")</f>
        <v>TRAMITES Y LICENCIAS</v>
      </c>
      <c r="K174" s="18" t="s">
        <v>653</v>
      </c>
      <c r="L174" s="18" t="s">
        <v>40</v>
      </c>
      <c r="M174" s="28" t="s">
        <v>452</v>
      </c>
      <c r="N174" s="18" t="s">
        <v>453</v>
      </c>
      <c r="O174" s="18" t="s">
        <v>454</v>
      </c>
      <c r="P174" s="28" t="s">
        <v>654</v>
      </c>
      <c r="Q174" s="28" t="s">
        <v>622</v>
      </c>
      <c r="R174" s="18" t="s">
        <v>40</v>
      </c>
      <c r="S174" s="18" t="s">
        <v>457</v>
      </c>
      <c r="T174" s="18" t="s">
        <v>35</v>
      </c>
      <c r="U174" s="18" t="s">
        <v>655</v>
      </c>
      <c r="V174" s="18" t="s">
        <v>459</v>
      </c>
      <c r="W174" s="18" t="s">
        <v>67</v>
      </c>
      <c r="X174" s="18" t="s">
        <v>40</v>
      </c>
      <c r="Y174" s="18" t="s">
        <v>40</v>
      </c>
      <c r="Z174" s="19" t="s">
        <v>68</v>
      </c>
      <c r="AA174" s="20">
        <v>307461977278</v>
      </c>
      <c r="AB174" s="19">
        <v>570000000</v>
      </c>
      <c r="AC174" s="21">
        <v>20000000</v>
      </c>
      <c r="AD174" s="21">
        <v>20000000</v>
      </c>
      <c r="AE174" s="21">
        <v>20000000</v>
      </c>
      <c r="AF174" s="21">
        <v>20000000</v>
      </c>
      <c r="AG174" s="21">
        <v>60000000</v>
      </c>
      <c r="AH174" s="21">
        <v>60000000</v>
      </c>
      <c r="AI174" s="21">
        <v>60000000</v>
      </c>
      <c r="AJ174" s="21">
        <v>60000000</v>
      </c>
      <c r="AK174" s="21">
        <v>60000000</v>
      </c>
      <c r="AL174" s="21">
        <v>60000000</v>
      </c>
      <c r="AM174" s="21">
        <v>60000000</v>
      </c>
      <c r="AN174" s="21">
        <v>70000000</v>
      </c>
      <c r="AO174" s="21">
        <v>0</v>
      </c>
      <c r="AP174" s="21">
        <v>0</v>
      </c>
      <c r="AQ174" s="21">
        <v>0</v>
      </c>
      <c r="AR174" s="21">
        <v>0</v>
      </c>
    </row>
    <row r="175" spans="8:44" ht="29" x14ac:dyDescent="0.35">
      <c r="H175" s="16" t="str">
        <f xml:space="preserve"> _xll.EPMOlapMemberO("[CONTRATO].[PARENTH1].[C79122024]","","C79122024","","000;001")</f>
        <v>C79122024</v>
      </c>
      <c r="I175" s="16" t="str">
        <f xml:space="preserve"> _xll.EPMOlapMemberO("[AREA].[PARENTH1].[10000000025005]","","Gcia. Administración","","000;001")</f>
        <v>Gcia. Administración</v>
      </c>
      <c r="J175" s="17" t="str">
        <f xml:space="preserve"> _xll.EPMOlapMemberO("[RUBRO].[PARENTH1].[5118150001]","","TRAMITES Y LICENCIAS","","000;001")</f>
        <v>TRAMITES Y LICENCIAS</v>
      </c>
      <c r="K175" s="18" t="s">
        <v>656</v>
      </c>
      <c r="L175" s="18" t="s">
        <v>40</v>
      </c>
      <c r="M175" s="28" t="s">
        <v>452</v>
      </c>
      <c r="N175" s="18" t="s">
        <v>453</v>
      </c>
      <c r="O175" s="18" t="s">
        <v>454</v>
      </c>
      <c r="P175" s="28" t="s">
        <v>657</v>
      </c>
      <c r="Q175" s="28" t="s">
        <v>622</v>
      </c>
      <c r="R175" s="18" t="s">
        <v>40</v>
      </c>
      <c r="S175" s="18" t="s">
        <v>457</v>
      </c>
      <c r="T175" s="18" t="s">
        <v>35</v>
      </c>
      <c r="U175" s="18" t="s">
        <v>658</v>
      </c>
      <c r="V175" s="18" t="s">
        <v>459</v>
      </c>
      <c r="W175" s="18" t="s">
        <v>67</v>
      </c>
      <c r="X175" s="18" t="s">
        <v>40</v>
      </c>
      <c r="Y175" s="18" t="s">
        <v>40</v>
      </c>
      <c r="Z175" s="19" t="s">
        <v>68</v>
      </c>
      <c r="AA175" s="20">
        <v>307461977278</v>
      </c>
      <c r="AB175" s="19">
        <v>130000000</v>
      </c>
      <c r="AC175" s="21">
        <v>8000000</v>
      </c>
      <c r="AD175" s="21">
        <v>8000000</v>
      </c>
      <c r="AE175" s="21">
        <v>8000000</v>
      </c>
      <c r="AF175" s="21">
        <v>8000000</v>
      </c>
      <c r="AG175" s="21">
        <v>9000000</v>
      </c>
      <c r="AH175" s="21">
        <v>10000000</v>
      </c>
      <c r="AI175" s="21">
        <v>11000000</v>
      </c>
      <c r="AJ175" s="21">
        <v>11000000</v>
      </c>
      <c r="AK175" s="21">
        <v>13500000</v>
      </c>
      <c r="AL175" s="21">
        <v>15500000</v>
      </c>
      <c r="AM175" s="21">
        <v>15000000</v>
      </c>
      <c r="AN175" s="21">
        <v>13000000</v>
      </c>
      <c r="AO175" s="21">
        <v>0</v>
      </c>
      <c r="AP175" s="21">
        <v>0</v>
      </c>
      <c r="AQ175" s="21">
        <v>0</v>
      </c>
      <c r="AR175" s="21">
        <v>0</v>
      </c>
    </row>
    <row r="176" spans="8:44" ht="26" x14ac:dyDescent="0.35">
      <c r="H176" s="16" t="str">
        <f xml:space="preserve"> _xll.EPMOlapMemberO("[CONTRATO].[PARENTH1].[C79132024]","","C79132024","","000;001")</f>
        <v>C79132024</v>
      </c>
      <c r="I176" s="16" t="str">
        <f xml:space="preserve"> _xll.EPMOlapMemberO("[AREA].[PARENTH1].[10000000025005]","","Gcia. Administración","","000;001")</f>
        <v>Gcia. Administración</v>
      </c>
      <c r="J176" s="17" t="str">
        <f xml:space="preserve"> _xll.EPMOlapMemberO("[RUBRO].[PARENTH1].[5118150001]","","TRAMITES Y LICENCIAS","","000;001")</f>
        <v>TRAMITES Y LICENCIAS</v>
      </c>
      <c r="K176" s="18" t="s">
        <v>659</v>
      </c>
      <c r="L176" s="18" t="s">
        <v>40</v>
      </c>
      <c r="M176" s="28" t="s">
        <v>452</v>
      </c>
      <c r="N176" s="18" t="s">
        <v>453</v>
      </c>
      <c r="O176" s="18" t="s">
        <v>454</v>
      </c>
      <c r="P176" s="28" t="s">
        <v>660</v>
      </c>
      <c r="Q176" s="28" t="s">
        <v>622</v>
      </c>
      <c r="R176" s="18" t="s">
        <v>40</v>
      </c>
      <c r="S176" s="18" t="s">
        <v>457</v>
      </c>
      <c r="T176" s="18" t="s">
        <v>35</v>
      </c>
      <c r="U176" s="18" t="s">
        <v>661</v>
      </c>
      <c r="V176" s="18" t="s">
        <v>459</v>
      </c>
      <c r="W176" s="18" t="s">
        <v>67</v>
      </c>
      <c r="X176" s="18" t="s">
        <v>40</v>
      </c>
      <c r="Y176" s="18" t="s">
        <v>40</v>
      </c>
      <c r="Z176" s="19" t="s">
        <v>68</v>
      </c>
      <c r="AA176" s="20">
        <v>307461977278</v>
      </c>
      <c r="AB176" s="19">
        <v>160000000</v>
      </c>
      <c r="AC176" s="21">
        <v>10000000</v>
      </c>
      <c r="AD176" s="21">
        <v>13000000</v>
      </c>
      <c r="AE176" s="21">
        <v>13000000</v>
      </c>
      <c r="AF176" s="21">
        <v>13000000</v>
      </c>
      <c r="AG176" s="21">
        <v>13000000</v>
      </c>
      <c r="AH176" s="21">
        <v>13000000</v>
      </c>
      <c r="AI176" s="21">
        <v>13500000</v>
      </c>
      <c r="AJ176" s="21">
        <v>13500000</v>
      </c>
      <c r="AK176" s="21">
        <v>14500000</v>
      </c>
      <c r="AL176" s="21">
        <v>15500000</v>
      </c>
      <c r="AM176" s="21">
        <v>15000000</v>
      </c>
      <c r="AN176" s="21">
        <v>13000000</v>
      </c>
      <c r="AO176" s="21">
        <v>0</v>
      </c>
      <c r="AP176" s="21">
        <v>0</v>
      </c>
      <c r="AQ176" s="21">
        <v>0</v>
      </c>
      <c r="AR176" s="21">
        <v>0</v>
      </c>
    </row>
    <row r="177" spans="8:44" ht="26" x14ac:dyDescent="0.35">
      <c r="H177" s="16" t="str">
        <f xml:space="preserve"> _xll.EPMOlapMemberO("[CONTRATO].[PARENTH1].[C79142024]","","C79142024","","000;001")</f>
        <v>C79142024</v>
      </c>
      <c r="I177" s="16" t="str">
        <f xml:space="preserve"> _xll.EPMOlapMemberO("[AREA].[PARENTH1].[10000000025005]","","Gcia. Administración","","000;001")</f>
        <v>Gcia. Administración</v>
      </c>
      <c r="J177" s="17" t="str">
        <f xml:space="preserve"> _xll.EPMOlapMemberO("[RUBRO].[PARENTH1].[5118150001]","","TRAMITES Y LICENCIAS","","000;001")</f>
        <v>TRAMITES Y LICENCIAS</v>
      </c>
      <c r="K177" s="18" t="s">
        <v>662</v>
      </c>
      <c r="L177" s="18" t="s">
        <v>40</v>
      </c>
      <c r="M177" s="28" t="s">
        <v>452</v>
      </c>
      <c r="N177" s="18" t="s">
        <v>453</v>
      </c>
      <c r="O177" s="18" t="s">
        <v>454</v>
      </c>
      <c r="P177" s="28" t="s">
        <v>663</v>
      </c>
      <c r="Q177" s="28" t="s">
        <v>622</v>
      </c>
      <c r="R177" s="18" t="s">
        <v>40</v>
      </c>
      <c r="S177" s="18" t="s">
        <v>615</v>
      </c>
      <c r="T177" s="18" t="s">
        <v>49</v>
      </c>
      <c r="U177" s="18" t="s">
        <v>664</v>
      </c>
      <c r="V177" s="18" t="s">
        <v>459</v>
      </c>
      <c r="W177" s="18" t="s">
        <v>67</v>
      </c>
      <c r="X177" s="18" t="s">
        <v>40</v>
      </c>
      <c r="Y177" s="18" t="s">
        <v>40</v>
      </c>
      <c r="Z177" s="19" t="s">
        <v>68</v>
      </c>
      <c r="AA177" s="20">
        <v>307461977278</v>
      </c>
      <c r="AB177" s="19">
        <v>40000000</v>
      </c>
      <c r="AC177" s="21">
        <v>0</v>
      </c>
      <c r="AD177" s="21">
        <v>4000000</v>
      </c>
      <c r="AE177" s="21">
        <v>4000000</v>
      </c>
      <c r="AF177" s="21">
        <v>4000000</v>
      </c>
      <c r="AG177" s="21">
        <v>4000000</v>
      </c>
      <c r="AH177" s="21">
        <v>4000000</v>
      </c>
      <c r="AI177" s="21">
        <v>4000000</v>
      </c>
      <c r="AJ177" s="21">
        <v>4000000</v>
      </c>
      <c r="AK177" s="21">
        <v>4000000</v>
      </c>
      <c r="AL177" s="21">
        <v>4000000</v>
      </c>
      <c r="AM177" s="21">
        <v>4000000</v>
      </c>
      <c r="AN177" s="21">
        <v>0</v>
      </c>
      <c r="AO177" s="21">
        <v>0</v>
      </c>
      <c r="AP177" s="21">
        <v>0</v>
      </c>
      <c r="AQ177" s="21">
        <v>0</v>
      </c>
      <c r="AR177" s="21">
        <v>0</v>
      </c>
    </row>
    <row r="178" spans="8:44" ht="26" x14ac:dyDescent="0.35">
      <c r="H178" s="16" t="str">
        <f xml:space="preserve"> _xll.EPMOlapMemberO("[CONTRATO].[PARENTH1].[C79152024]","","C79152024","","000;001")</f>
        <v>C79152024</v>
      </c>
      <c r="I178" s="16" t="str">
        <f xml:space="preserve"> _xll.EPMOlapMemberO("[AREA].[PARENTH1].[10000000025005]","","Gcia. Administración","","000;001")</f>
        <v>Gcia. Administración</v>
      </c>
      <c r="J178" s="17" t="str">
        <f xml:space="preserve"> _xll.EPMOlapMemberO("[RUBRO].[PARENTH1].[5118150001]","","TRAMITES Y LICENCIAS","","000;001")</f>
        <v>TRAMITES Y LICENCIAS</v>
      </c>
      <c r="K178" s="18" t="s">
        <v>665</v>
      </c>
      <c r="L178" s="18" t="s">
        <v>40</v>
      </c>
      <c r="M178" s="28" t="s">
        <v>452</v>
      </c>
      <c r="N178" s="18" t="s">
        <v>453</v>
      </c>
      <c r="O178" s="18" t="s">
        <v>454</v>
      </c>
      <c r="P178" s="28" t="s">
        <v>666</v>
      </c>
      <c r="Q178" s="28" t="s">
        <v>622</v>
      </c>
      <c r="R178" s="18" t="s">
        <v>40</v>
      </c>
      <c r="S178" s="18" t="s">
        <v>615</v>
      </c>
      <c r="T178" s="18" t="s">
        <v>49</v>
      </c>
      <c r="U178" s="18" t="s">
        <v>664</v>
      </c>
      <c r="V178" s="18" t="s">
        <v>459</v>
      </c>
      <c r="W178" s="18" t="s">
        <v>67</v>
      </c>
      <c r="X178" s="18" t="s">
        <v>40</v>
      </c>
      <c r="Y178" s="18" t="s">
        <v>40</v>
      </c>
      <c r="Z178" s="19" t="s">
        <v>68</v>
      </c>
      <c r="AA178" s="20">
        <v>307461977278</v>
      </c>
      <c r="AB178" s="19">
        <v>280000000</v>
      </c>
      <c r="AC178" s="21">
        <v>0</v>
      </c>
      <c r="AD178" s="21">
        <v>28000000</v>
      </c>
      <c r="AE178" s="21">
        <v>28000000</v>
      </c>
      <c r="AF178" s="21">
        <v>28000000</v>
      </c>
      <c r="AG178" s="21">
        <v>28000000</v>
      </c>
      <c r="AH178" s="21">
        <v>28000000</v>
      </c>
      <c r="AI178" s="21">
        <v>28000000</v>
      </c>
      <c r="AJ178" s="21">
        <v>28000000</v>
      </c>
      <c r="AK178" s="21">
        <v>28000000</v>
      </c>
      <c r="AL178" s="21">
        <v>28000000</v>
      </c>
      <c r="AM178" s="21">
        <v>28000000</v>
      </c>
      <c r="AN178" s="21">
        <v>0</v>
      </c>
      <c r="AO178" s="21">
        <v>0</v>
      </c>
      <c r="AP178" s="21">
        <v>0</v>
      </c>
      <c r="AQ178" s="21">
        <v>0</v>
      </c>
      <c r="AR178" s="21">
        <v>0</v>
      </c>
    </row>
    <row r="179" spans="8:44" ht="26" x14ac:dyDescent="0.35">
      <c r="H179" s="16" t="str">
        <f xml:space="preserve"> _xll.EPMOlapMemberO("[CONTRATO].[PARENTH1].[C79162024]","","C79162024","","000;001")</f>
        <v>C79162024</v>
      </c>
      <c r="I179" s="16" t="str">
        <f xml:space="preserve"> _xll.EPMOlapMemberO("[AREA].[PARENTH1].[10000000025005]","","Gcia. Administración","","000;001")</f>
        <v>Gcia. Administración</v>
      </c>
      <c r="J179" s="17" t="str">
        <f xml:space="preserve"> _xll.EPMOlapMemberO("[RUBRO].[PARENTH1].[5118150001]","","TRAMITES Y LICENCIAS","","000;001")</f>
        <v>TRAMITES Y LICENCIAS</v>
      </c>
      <c r="K179" s="18" t="s">
        <v>667</v>
      </c>
      <c r="L179" s="18" t="s">
        <v>40</v>
      </c>
      <c r="M179" s="28" t="s">
        <v>452</v>
      </c>
      <c r="N179" s="18" t="s">
        <v>453</v>
      </c>
      <c r="O179" s="18" t="s">
        <v>454</v>
      </c>
      <c r="P179" s="28" t="s">
        <v>668</v>
      </c>
      <c r="Q179" s="28" t="s">
        <v>622</v>
      </c>
      <c r="R179" s="18" t="s">
        <v>40</v>
      </c>
      <c r="S179" s="18" t="s">
        <v>615</v>
      </c>
      <c r="T179" s="18" t="s">
        <v>49</v>
      </c>
      <c r="U179" s="18" t="s">
        <v>664</v>
      </c>
      <c r="V179" s="18" t="s">
        <v>459</v>
      </c>
      <c r="W179" s="18" t="s">
        <v>67</v>
      </c>
      <c r="X179" s="18" t="s">
        <v>40</v>
      </c>
      <c r="Y179" s="18" t="s">
        <v>40</v>
      </c>
      <c r="Z179" s="19" t="s">
        <v>68</v>
      </c>
      <c r="AA179" s="20">
        <v>307461977278</v>
      </c>
      <c r="AB179" s="19">
        <v>175000000</v>
      </c>
      <c r="AC179" s="21">
        <v>0</v>
      </c>
      <c r="AD179" s="21">
        <v>17500000</v>
      </c>
      <c r="AE179" s="21">
        <v>17500000</v>
      </c>
      <c r="AF179" s="21">
        <v>17500000</v>
      </c>
      <c r="AG179" s="21">
        <v>17500000</v>
      </c>
      <c r="AH179" s="21">
        <v>17500000</v>
      </c>
      <c r="AI179" s="21">
        <v>17500000</v>
      </c>
      <c r="AJ179" s="21">
        <v>17500000</v>
      </c>
      <c r="AK179" s="21">
        <v>17500000</v>
      </c>
      <c r="AL179" s="21">
        <v>17500000</v>
      </c>
      <c r="AM179" s="21">
        <v>17500000</v>
      </c>
      <c r="AN179" s="21">
        <v>0</v>
      </c>
      <c r="AO179" s="21">
        <v>0</v>
      </c>
      <c r="AP179" s="21">
        <v>0</v>
      </c>
      <c r="AQ179" s="21">
        <v>0</v>
      </c>
      <c r="AR179" s="21">
        <v>0</v>
      </c>
    </row>
    <row r="180" spans="8:44" ht="29" x14ac:dyDescent="0.35">
      <c r="H180" s="16" t="str">
        <f xml:space="preserve"> _xll.EPMOlapMemberO("[CONTRATO].[PARENTH1].[C79172024]","","C79172024","","000;001")</f>
        <v>C79172024</v>
      </c>
      <c r="I180" s="16" t="str">
        <f xml:space="preserve"> _xll.EPMOlapMemberO("[AREA].[PARENTH1].[10000000025005]","","Gcia. Administración","","000;001")</f>
        <v>Gcia. Administración</v>
      </c>
      <c r="J180" s="17" t="str">
        <f xml:space="preserve"> _xll.EPMOlapMemberO("[RUBRO].[PARENTH1].[5118150001]","","TRAMITES Y LICENCIAS","","000;001")</f>
        <v>TRAMITES Y LICENCIAS</v>
      </c>
      <c r="K180" s="18" t="s">
        <v>669</v>
      </c>
      <c r="L180" s="18" t="s">
        <v>40</v>
      </c>
      <c r="M180" s="28" t="s">
        <v>452</v>
      </c>
      <c r="N180" s="18" t="s">
        <v>453</v>
      </c>
      <c r="O180" s="18" t="s">
        <v>454</v>
      </c>
      <c r="P180" s="28" t="s">
        <v>644</v>
      </c>
      <c r="Q180" s="28" t="s">
        <v>622</v>
      </c>
      <c r="R180" s="18" t="s">
        <v>40</v>
      </c>
      <c r="S180" s="18" t="s">
        <v>615</v>
      </c>
      <c r="T180" s="18" t="s">
        <v>49</v>
      </c>
      <c r="U180" s="18" t="s">
        <v>664</v>
      </c>
      <c r="V180" s="18" t="s">
        <v>459</v>
      </c>
      <c r="W180" s="18" t="s">
        <v>67</v>
      </c>
      <c r="X180" s="18" t="s">
        <v>40</v>
      </c>
      <c r="Y180" s="18" t="s">
        <v>40</v>
      </c>
      <c r="Z180" s="19" t="s">
        <v>68</v>
      </c>
      <c r="AA180" s="20">
        <v>307461977278</v>
      </c>
      <c r="AB180" s="19">
        <v>200000000</v>
      </c>
      <c r="AC180" s="21">
        <v>0</v>
      </c>
      <c r="AD180" s="21">
        <v>20000000</v>
      </c>
      <c r="AE180" s="21">
        <v>20000000</v>
      </c>
      <c r="AF180" s="21">
        <v>20000000</v>
      </c>
      <c r="AG180" s="21">
        <v>20000000</v>
      </c>
      <c r="AH180" s="21">
        <v>20000000</v>
      </c>
      <c r="AI180" s="21">
        <v>20000000</v>
      </c>
      <c r="AJ180" s="21">
        <v>20000000</v>
      </c>
      <c r="AK180" s="21">
        <v>20000000</v>
      </c>
      <c r="AL180" s="21">
        <v>20000000</v>
      </c>
      <c r="AM180" s="21">
        <v>20000000</v>
      </c>
      <c r="AN180" s="21">
        <v>0</v>
      </c>
      <c r="AO180" s="21">
        <v>0</v>
      </c>
      <c r="AP180" s="21">
        <v>0</v>
      </c>
      <c r="AQ180" s="21">
        <v>0</v>
      </c>
      <c r="AR180" s="21">
        <v>0</v>
      </c>
    </row>
    <row r="181" spans="8:44" ht="29" x14ac:dyDescent="0.35">
      <c r="H181" s="16" t="str">
        <f xml:space="preserve"> _xll.EPMOlapMemberO("[CONTRATO].[PARENTH1].[C79182024]","","C79182024","","000;001")</f>
        <v>C79182024</v>
      </c>
      <c r="I181" s="16" t="str">
        <f xml:space="preserve"> _xll.EPMOlapMemberO("[AREA].[PARENTH1].[10000000025005]","","Gcia. Administración","","000;001")</f>
        <v>Gcia. Administración</v>
      </c>
      <c r="J181" s="17" t="str">
        <f xml:space="preserve"> _xll.EPMOlapMemberO("[RUBRO].[PARENTH1].[5118150001]","","TRAMITES Y LICENCIAS","","000;001")</f>
        <v>TRAMITES Y LICENCIAS</v>
      </c>
      <c r="K181" s="18" t="s">
        <v>670</v>
      </c>
      <c r="L181" s="18" t="s">
        <v>40</v>
      </c>
      <c r="M181" s="28" t="s">
        <v>452</v>
      </c>
      <c r="N181" s="18" t="s">
        <v>453</v>
      </c>
      <c r="O181" s="18" t="s">
        <v>454</v>
      </c>
      <c r="P181" s="28" t="s">
        <v>671</v>
      </c>
      <c r="Q181" s="28" t="s">
        <v>622</v>
      </c>
      <c r="R181" s="18" t="s">
        <v>40</v>
      </c>
      <c r="S181" s="18" t="s">
        <v>615</v>
      </c>
      <c r="T181" s="18" t="s">
        <v>49</v>
      </c>
      <c r="U181" s="18" t="s">
        <v>664</v>
      </c>
      <c r="V181" s="18" t="s">
        <v>459</v>
      </c>
      <c r="W181" s="18" t="s">
        <v>67</v>
      </c>
      <c r="X181" s="18" t="s">
        <v>40</v>
      </c>
      <c r="Y181" s="18" t="s">
        <v>40</v>
      </c>
      <c r="Z181" s="19" t="s">
        <v>68</v>
      </c>
      <c r="AA181" s="20">
        <v>307461977278</v>
      </c>
      <c r="AB181" s="19">
        <v>220000000</v>
      </c>
      <c r="AC181" s="21">
        <v>0</v>
      </c>
      <c r="AD181" s="21">
        <v>22000000</v>
      </c>
      <c r="AE181" s="21">
        <v>22000000</v>
      </c>
      <c r="AF181" s="21">
        <v>22000000</v>
      </c>
      <c r="AG181" s="21">
        <v>22000000</v>
      </c>
      <c r="AH181" s="21">
        <v>22000000</v>
      </c>
      <c r="AI181" s="21">
        <v>22000000</v>
      </c>
      <c r="AJ181" s="21">
        <v>22000000</v>
      </c>
      <c r="AK181" s="21">
        <v>22000000</v>
      </c>
      <c r="AL181" s="21">
        <v>22000000</v>
      </c>
      <c r="AM181" s="21">
        <v>22000000</v>
      </c>
      <c r="AN181" s="21">
        <v>0</v>
      </c>
      <c r="AO181" s="21">
        <v>0</v>
      </c>
      <c r="AP181" s="21">
        <v>0</v>
      </c>
      <c r="AQ181" s="21">
        <v>0</v>
      </c>
      <c r="AR181" s="21">
        <v>0</v>
      </c>
    </row>
    <row r="182" spans="8:44" ht="29" x14ac:dyDescent="0.35">
      <c r="H182" s="16" t="str">
        <f xml:space="preserve"> _xll.EPMOlapMemberO("[CONTRATO].[PARENTH1].[C79192024]","","C79192024","","000;001")</f>
        <v>C79192024</v>
      </c>
      <c r="I182" s="16" t="str">
        <f xml:space="preserve"> _xll.EPMOlapMemberO("[AREA].[PARENTH1].[10000000025005]","","Gcia. Administración","","000;001")</f>
        <v>Gcia. Administración</v>
      </c>
      <c r="J182" s="17" t="str">
        <f xml:space="preserve"> _xll.EPMOlapMemberO("[RUBRO].[PARENTH1].[5118150001]","","TRAMITES Y LICENCIAS","","000;001")</f>
        <v>TRAMITES Y LICENCIAS</v>
      </c>
      <c r="K182" s="18" t="s">
        <v>672</v>
      </c>
      <c r="L182" s="18" t="s">
        <v>40</v>
      </c>
      <c r="M182" s="28" t="s">
        <v>452</v>
      </c>
      <c r="N182" s="18" t="s">
        <v>453</v>
      </c>
      <c r="O182" s="18" t="s">
        <v>454</v>
      </c>
      <c r="P182" s="28" t="s">
        <v>673</v>
      </c>
      <c r="Q182" s="28" t="s">
        <v>622</v>
      </c>
      <c r="R182" s="18" t="s">
        <v>40</v>
      </c>
      <c r="S182" s="18" t="s">
        <v>615</v>
      </c>
      <c r="T182" s="18" t="s">
        <v>49</v>
      </c>
      <c r="U182" s="18" t="s">
        <v>664</v>
      </c>
      <c r="V182" s="18" t="s">
        <v>459</v>
      </c>
      <c r="W182" s="18" t="s">
        <v>67</v>
      </c>
      <c r="X182" s="18" t="s">
        <v>40</v>
      </c>
      <c r="Y182" s="18" t="s">
        <v>40</v>
      </c>
      <c r="Z182" s="19" t="s">
        <v>68</v>
      </c>
      <c r="AA182" s="20">
        <v>307461977278</v>
      </c>
      <c r="AB182" s="19">
        <v>280000000</v>
      </c>
      <c r="AC182" s="21">
        <v>0</v>
      </c>
      <c r="AD182" s="21">
        <v>28000000</v>
      </c>
      <c r="AE182" s="21">
        <v>28000000</v>
      </c>
      <c r="AF182" s="21">
        <v>28000000</v>
      </c>
      <c r="AG182" s="21">
        <v>28000000</v>
      </c>
      <c r="AH182" s="21">
        <v>28000000</v>
      </c>
      <c r="AI182" s="21">
        <v>28000000</v>
      </c>
      <c r="AJ182" s="21">
        <v>28000000</v>
      </c>
      <c r="AK182" s="21">
        <v>28000000</v>
      </c>
      <c r="AL182" s="21">
        <v>28000000</v>
      </c>
      <c r="AM182" s="21">
        <v>28000000</v>
      </c>
      <c r="AN182" s="21">
        <v>0</v>
      </c>
      <c r="AO182" s="21">
        <v>0</v>
      </c>
      <c r="AP182" s="21">
        <v>0</v>
      </c>
      <c r="AQ182" s="21">
        <v>0</v>
      </c>
      <c r="AR182" s="21">
        <v>0</v>
      </c>
    </row>
    <row r="183" spans="8:44" ht="26" x14ac:dyDescent="0.35">
      <c r="H183" s="16" t="str">
        <f xml:space="preserve"> _xll.EPMOlapMemberO("[CONTRATO].[PARENTH1].[C79202024]","","C79202024","","000;001")</f>
        <v>C79202024</v>
      </c>
      <c r="I183" s="16" t="str">
        <f xml:space="preserve"> _xll.EPMOlapMemberO("[AREA].[PARENTH1].[10000000025005]","","Gcia. Administración","","000;001")</f>
        <v>Gcia. Administración</v>
      </c>
      <c r="J183" s="17" t="str">
        <f xml:space="preserve"> _xll.EPMOlapMemberO("[RUBRO].[PARENTH1].[5118150001]","","TRAMITES Y LICENCIAS","","000;001")</f>
        <v>TRAMITES Y LICENCIAS</v>
      </c>
      <c r="K183" s="18" t="s">
        <v>674</v>
      </c>
      <c r="L183" s="18" t="s">
        <v>40</v>
      </c>
      <c r="M183" s="28" t="s">
        <v>452</v>
      </c>
      <c r="N183" s="18" t="s">
        <v>453</v>
      </c>
      <c r="O183" s="18" t="s">
        <v>454</v>
      </c>
      <c r="P183" s="28" t="s">
        <v>675</v>
      </c>
      <c r="Q183" s="28" t="s">
        <v>622</v>
      </c>
      <c r="R183" s="18" t="s">
        <v>40</v>
      </c>
      <c r="S183" s="18" t="s">
        <v>615</v>
      </c>
      <c r="T183" s="18" t="s">
        <v>49</v>
      </c>
      <c r="U183" s="18" t="s">
        <v>664</v>
      </c>
      <c r="V183" s="18" t="s">
        <v>459</v>
      </c>
      <c r="W183" s="18" t="s">
        <v>67</v>
      </c>
      <c r="X183" s="18" t="s">
        <v>40</v>
      </c>
      <c r="Y183" s="18" t="s">
        <v>40</v>
      </c>
      <c r="Z183" s="19" t="s">
        <v>68</v>
      </c>
      <c r="AA183" s="20">
        <v>307461977278</v>
      </c>
      <c r="AB183" s="19">
        <v>190000000</v>
      </c>
      <c r="AC183" s="21">
        <v>0</v>
      </c>
      <c r="AD183" s="21">
        <v>19000000</v>
      </c>
      <c r="AE183" s="21">
        <v>19000000</v>
      </c>
      <c r="AF183" s="21">
        <v>19000000</v>
      </c>
      <c r="AG183" s="21">
        <v>19000000</v>
      </c>
      <c r="AH183" s="21">
        <v>19000000</v>
      </c>
      <c r="AI183" s="21">
        <v>19000000</v>
      </c>
      <c r="AJ183" s="21">
        <v>19000000</v>
      </c>
      <c r="AK183" s="21">
        <v>19000000</v>
      </c>
      <c r="AL183" s="21">
        <v>19000000</v>
      </c>
      <c r="AM183" s="21">
        <v>19000000</v>
      </c>
      <c r="AN183" s="21">
        <v>0</v>
      </c>
      <c r="AO183" s="21">
        <v>0</v>
      </c>
      <c r="AP183" s="21">
        <v>0</v>
      </c>
      <c r="AQ183" s="21">
        <v>0</v>
      </c>
      <c r="AR183" s="21">
        <v>0</v>
      </c>
    </row>
    <row r="184" spans="8:44" ht="26" x14ac:dyDescent="0.35">
      <c r="H184" s="16" t="str">
        <f xml:space="preserve"> _xll.EPMOlapMemberO("[CONTRATO].[PARENTH1].[C79212024]","","C79212024","","000;001")</f>
        <v>C79212024</v>
      </c>
      <c r="I184" s="16" t="str">
        <f xml:space="preserve"> _xll.EPMOlapMemberO("[AREA].[PARENTH1].[10000000025005]","","Gcia. Administración","","000;001")</f>
        <v>Gcia. Administración</v>
      </c>
      <c r="J184" s="17" t="str">
        <f xml:space="preserve"> _xll.EPMOlapMemberO("[RUBRO].[PARENTH1].[5118150001]","","TRAMITES Y LICENCIAS","","000;001")</f>
        <v>TRAMITES Y LICENCIAS</v>
      </c>
      <c r="K184" s="18" t="s">
        <v>676</v>
      </c>
      <c r="L184" s="18" t="s">
        <v>40</v>
      </c>
      <c r="M184" s="28" t="s">
        <v>452</v>
      </c>
      <c r="N184" s="18" t="s">
        <v>453</v>
      </c>
      <c r="O184" s="18" t="s">
        <v>454</v>
      </c>
      <c r="P184" s="28" t="s">
        <v>677</v>
      </c>
      <c r="Q184" s="28" t="s">
        <v>622</v>
      </c>
      <c r="R184" s="18" t="s">
        <v>40</v>
      </c>
      <c r="S184" s="18" t="s">
        <v>615</v>
      </c>
      <c r="T184" s="18" t="s">
        <v>49</v>
      </c>
      <c r="U184" s="18" t="s">
        <v>664</v>
      </c>
      <c r="V184" s="18" t="s">
        <v>459</v>
      </c>
      <c r="W184" s="18" t="s">
        <v>67</v>
      </c>
      <c r="X184" s="18" t="s">
        <v>40</v>
      </c>
      <c r="Y184" s="18" t="s">
        <v>40</v>
      </c>
      <c r="Z184" s="19" t="s">
        <v>68</v>
      </c>
      <c r="AA184" s="20">
        <v>307461977278</v>
      </c>
      <c r="AB184" s="19">
        <v>70000000</v>
      </c>
      <c r="AC184" s="21">
        <v>0</v>
      </c>
      <c r="AD184" s="21">
        <v>7000000</v>
      </c>
      <c r="AE184" s="21">
        <v>7000000</v>
      </c>
      <c r="AF184" s="21">
        <v>7000000</v>
      </c>
      <c r="AG184" s="21">
        <v>7000000</v>
      </c>
      <c r="AH184" s="21">
        <v>7000000</v>
      </c>
      <c r="AI184" s="21">
        <v>7000000</v>
      </c>
      <c r="AJ184" s="21">
        <v>7000000</v>
      </c>
      <c r="AK184" s="21">
        <v>7000000</v>
      </c>
      <c r="AL184" s="21">
        <v>7000000</v>
      </c>
      <c r="AM184" s="21">
        <v>7000000</v>
      </c>
      <c r="AN184" s="21">
        <v>0</v>
      </c>
      <c r="AO184" s="21">
        <v>0</v>
      </c>
      <c r="AP184" s="21">
        <v>0</v>
      </c>
      <c r="AQ184" s="21">
        <v>0</v>
      </c>
      <c r="AR184" s="21">
        <v>0</v>
      </c>
    </row>
    <row r="185" spans="8:44" ht="26" x14ac:dyDescent="0.35">
      <c r="H185" s="16" t="str">
        <f xml:space="preserve"> _xll.EPMOlapMemberO("[CONTRATO].[PARENTH1].[C79222024]","","C79222024","","000;001")</f>
        <v>C79222024</v>
      </c>
      <c r="I185" s="16" t="str">
        <f xml:space="preserve"> _xll.EPMOlapMemberO("[AREA].[PARENTH1].[10000000025005]","","Gcia. Administración","","000;001")</f>
        <v>Gcia. Administración</v>
      </c>
      <c r="J185" s="17" t="str">
        <f xml:space="preserve"> _xll.EPMOlapMemberO("[RUBRO].[PARENTH1].[5118150001]","","TRAMITES Y LICENCIAS","","000;001")</f>
        <v>TRAMITES Y LICENCIAS</v>
      </c>
      <c r="K185" s="18" t="s">
        <v>678</v>
      </c>
      <c r="L185" s="18" t="s">
        <v>40</v>
      </c>
      <c r="M185" s="28" t="s">
        <v>452</v>
      </c>
      <c r="N185" s="18" t="s">
        <v>453</v>
      </c>
      <c r="O185" s="18" t="s">
        <v>454</v>
      </c>
      <c r="P185" s="28" t="s">
        <v>679</v>
      </c>
      <c r="Q185" s="28" t="s">
        <v>622</v>
      </c>
      <c r="R185" s="18" t="s">
        <v>40</v>
      </c>
      <c r="S185" s="18" t="s">
        <v>48</v>
      </c>
      <c r="T185" s="18" t="s">
        <v>35</v>
      </c>
      <c r="U185" s="18" t="s">
        <v>664</v>
      </c>
      <c r="V185" s="18" t="s">
        <v>459</v>
      </c>
      <c r="W185" s="18" t="s">
        <v>67</v>
      </c>
      <c r="X185" s="18" t="s">
        <v>40</v>
      </c>
      <c r="Y185" s="18" t="s">
        <v>40</v>
      </c>
      <c r="Z185" s="19" t="s">
        <v>68</v>
      </c>
      <c r="AA185" s="20">
        <v>307461977278</v>
      </c>
      <c r="AB185" s="19">
        <v>238798800</v>
      </c>
      <c r="AC185" s="21">
        <v>19899900</v>
      </c>
      <c r="AD185" s="21">
        <v>19899900</v>
      </c>
      <c r="AE185" s="21">
        <v>19899900</v>
      </c>
      <c r="AF185" s="21">
        <v>19899900</v>
      </c>
      <c r="AG185" s="21">
        <v>19899900</v>
      </c>
      <c r="AH185" s="21">
        <v>19899900</v>
      </c>
      <c r="AI185" s="21">
        <v>19899900</v>
      </c>
      <c r="AJ185" s="21">
        <v>19899900</v>
      </c>
      <c r="AK185" s="21">
        <v>19899900</v>
      </c>
      <c r="AL185" s="21">
        <v>19899900</v>
      </c>
      <c r="AM185" s="21">
        <v>19899900</v>
      </c>
      <c r="AN185" s="21">
        <v>19899900</v>
      </c>
      <c r="AO185" s="21">
        <v>0</v>
      </c>
      <c r="AP185" s="21">
        <v>0</v>
      </c>
      <c r="AQ185" s="21">
        <v>0</v>
      </c>
      <c r="AR185" s="21">
        <v>0</v>
      </c>
    </row>
    <row r="186" spans="8:44" ht="26" x14ac:dyDescent="0.35">
      <c r="H186" s="16" t="str">
        <f xml:space="preserve"> _xll.EPMOlapMemberO("[CONTRATO].[PARENTH1].[C79232024]","","C79232024","","000;001")</f>
        <v>C79232024</v>
      </c>
      <c r="I186" s="16" t="str">
        <f xml:space="preserve"> _xll.EPMOlapMemberO("[AREA].[PARENTH1].[10000000025005]","","Gcia. Administración","","000;001")</f>
        <v>Gcia. Administración</v>
      </c>
      <c r="J186" s="17" t="str">
        <f xml:space="preserve"> _xll.EPMOlapMemberO("[RUBRO].[PARENTH1].[5118150001]","","TRAMITES Y LICENCIAS","","000;001")</f>
        <v>TRAMITES Y LICENCIAS</v>
      </c>
      <c r="K186" s="18" t="s">
        <v>680</v>
      </c>
      <c r="L186" s="18" t="s">
        <v>40</v>
      </c>
      <c r="M186" s="28" t="s">
        <v>452</v>
      </c>
      <c r="N186" s="18" t="s">
        <v>453</v>
      </c>
      <c r="O186" s="18" t="s">
        <v>454</v>
      </c>
      <c r="P186" s="28" t="s">
        <v>681</v>
      </c>
      <c r="Q186" s="28" t="s">
        <v>622</v>
      </c>
      <c r="R186" s="18" t="s">
        <v>40</v>
      </c>
      <c r="S186" s="18" t="s">
        <v>615</v>
      </c>
      <c r="T186" s="18" t="s">
        <v>49</v>
      </c>
      <c r="U186" s="18" t="s">
        <v>664</v>
      </c>
      <c r="V186" s="18" t="s">
        <v>459</v>
      </c>
      <c r="W186" s="18" t="s">
        <v>67</v>
      </c>
      <c r="X186" s="18" t="s">
        <v>40</v>
      </c>
      <c r="Y186" s="18" t="s">
        <v>40</v>
      </c>
      <c r="Z186" s="19" t="s">
        <v>68</v>
      </c>
      <c r="AA186" s="20">
        <v>307461977278</v>
      </c>
      <c r="AB186" s="19">
        <v>100000000</v>
      </c>
      <c r="AC186" s="21">
        <v>0</v>
      </c>
      <c r="AD186" s="21">
        <v>10000000</v>
      </c>
      <c r="AE186" s="21">
        <v>10000000</v>
      </c>
      <c r="AF186" s="21">
        <v>10000000</v>
      </c>
      <c r="AG186" s="21">
        <v>10000000</v>
      </c>
      <c r="AH186" s="21">
        <v>10000000</v>
      </c>
      <c r="AI186" s="21">
        <v>10000000</v>
      </c>
      <c r="AJ186" s="21">
        <v>10000000</v>
      </c>
      <c r="AK186" s="21">
        <v>10000000</v>
      </c>
      <c r="AL186" s="21">
        <v>10000000</v>
      </c>
      <c r="AM186" s="21">
        <v>10000000</v>
      </c>
      <c r="AN186" s="21">
        <v>0</v>
      </c>
      <c r="AO186" s="21">
        <v>0</v>
      </c>
      <c r="AP186" s="21">
        <v>0</v>
      </c>
      <c r="AQ186" s="21">
        <v>0</v>
      </c>
      <c r="AR186" s="21">
        <v>0</v>
      </c>
    </row>
    <row r="187" spans="8:44" ht="43.5" x14ac:dyDescent="0.35">
      <c r="H187" s="16" t="str">
        <f xml:space="preserve"> _xll.EPMOlapMemberO("[CONTRATO].[PARENTH1].[C79242024]","","C79242024","","000;001")</f>
        <v>C79242024</v>
      </c>
      <c r="I187" s="16" t="str">
        <f xml:space="preserve"> _xll.EPMOlapMemberO("[AREA].[PARENTH1].[10000000025005]","","Gcia. Administración","","000;001")</f>
        <v>Gcia. Administración</v>
      </c>
      <c r="J187" s="17" t="str">
        <f xml:space="preserve"> _xll.EPMOlapMemberO("[RUBRO].[PARENTH1].[5118150001]","","TRAMITES Y LICENCIAS","","000;001")</f>
        <v>TRAMITES Y LICENCIAS</v>
      </c>
      <c r="K187" s="18" t="s">
        <v>682</v>
      </c>
      <c r="L187" s="18" t="s">
        <v>40</v>
      </c>
      <c r="M187" s="28" t="s">
        <v>452</v>
      </c>
      <c r="N187" s="18" t="s">
        <v>453</v>
      </c>
      <c r="O187" s="18" t="s">
        <v>454</v>
      </c>
      <c r="P187" s="28" t="s">
        <v>683</v>
      </c>
      <c r="Q187" s="28" t="s">
        <v>622</v>
      </c>
      <c r="R187" s="18" t="s">
        <v>40</v>
      </c>
      <c r="S187" s="18" t="s">
        <v>615</v>
      </c>
      <c r="T187" s="18" t="s">
        <v>49</v>
      </c>
      <c r="U187" s="18" t="s">
        <v>664</v>
      </c>
      <c r="V187" s="18" t="s">
        <v>459</v>
      </c>
      <c r="W187" s="18" t="s">
        <v>67</v>
      </c>
      <c r="X187" s="18" t="s">
        <v>40</v>
      </c>
      <c r="Y187" s="18" t="s">
        <v>40</v>
      </c>
      <c r="Z187" s="19" t="s">
        <v>68</v>
      </c>
      <c r="AA187" s="20">
        <v>307461977278</v>
      </c>
      <c r="AB187" s="19">
        <v>69491020</v>
      </c>
      <c r="AC187" s="21">
        <v>0</v>
      </c>
      <c r="AD187" s="21">
        <v>6949102</v>
      </c>
      <c r="AE187" s="21">
        <v>6949102</v>
      </c>
      <c r="AF187" s="21">
        <v>6949102</v>
      </c>
      <c r="AG187" s="21">
        <v>6949102</v>
      </c>
      <c r="AH187" s="21">
        <v>6949102</v>
      </c>
      <c r="AI187" s="21">
        <v>6949102</v>
      </c>
      <c r="AJ187" s="21">
        <v>6949102</v>
      </c>
      <c r="AK187" s="21">
        <v>6949102</v>
      </c>
      <c r="AL187" s="21">
        <v>6949102</v>
      </c>
      <c r="AM187" s="21">
        <v>6949102</v>
      </c>
      <c r="AN187" s="21">
        <v>0</v>
      </c>
      <c r="AO187" s="21">
        <v>0</v>
      </c>
      <c r="AP187" s="21">
        <v>0</v>
      </c>
      <c r="AQ187" s="21">
        <v>0</v>
      </c>
      <c r="AR187" s="21">
        <v>0</v>
      </c>
    </row>
    <row r="188" spans="8:44" ht="29" x14ac:dyDescent="0.35">
      <c r="H188" s="16" t="str">
        <f xml:space="preserve"> _xll.EPMOlapMemberO("[CONTRATO].[PARENTH1].[C79252024]","","C79252024","","000;001")</f>
        <v>C79252024</v>
      </c>
      <c r="I188" s="16" t="str">
        <f xml:space="preserve"> _xll.EPMOlapMemberO("[AREA].[PARENTH1].[10000000025005]","","Gcia. Administración","","000;001")</f>
        <v>Gcia. Administración</v>
      </c>
      <c r="J188" s="17" t="str">
        <f xml:space="preserve"> _xll.EPMOlapMemberO("[RUBRO].[PARENTH1].[5118150001]","","TRAMITES Y LICENCIAS","","000;001")</f>
        <v>TRAMITES Y LICENCIAS</v>
      </c>
      <c r="K188" s="18" t="s">
        <v>684</v>
      </c>
      <c r="L188" s="18" t="s">
        <v>40</v>
      </c>
      <c r="M188" s="28" t="s">
        <v>452</v>
      </c>
      <c r="N188" s="18" t="s">
        <v>453</v>
      </c>
      <c r="O188" s="18" t="s">
        <v>454</v>
      </c>
      <c r="P188" s="28" t="s">
        <v>685</v>
      </c>
      <c r="Q188" s="28" t="s">
        <v>622</v>
      </c>
      <c r="R188" s="18" t="s">
        <v>40</v>
      </c>
      <c r="S188" s="18" t="s">
        <v>615</v>
      </c>
      <c r="T188" s="18" t="s">
        <v>35</v>
      </c>
      <c r="U188" s="18" t="s">
        <v>664</v>
      </c>
      <c r="V188" s="18" t="s">
        <v>459</v>
      </c>
      <c r="W188" s="18" t="s">
        <v>67</v>
      </c>
      <c r="X188" s="18" t="s">
        <v>40</v>
      </c>
      <c r="Y188" s="18" t="s">
        <v>40</v>
      </c>
      <c r="Z188" s="19" t="s">
        <v>68</v>
      </c>
      <c r="AA188" s="20">
        <v>307461977278</v>
      </c>
      <c r="AB188" s="19">
        <v>42166663</v>
      </c>
      <c r="AC188" s="21">
        <v>0</v>
      </c>
      <c r="AD188" s="21">
        <v>3833333</v>
      </c>
      <c r="AE188" s="21">
        <v>3833333</v>
      </c>
      <c r="AF188" s="21">
        <v>3833333</v>
      </c>
      <c r="AG188" s="21">
        <v>3833333</v>
      </c>
      <c r="AH188" s="21">
        <v>3833333</v>
      </c>
      <c r="AI188" s="21">
        <v>3833333</v>
      </c>
      <c r="AJ188" s="21">
        <v>3833333</v>
      </c>
      <c r="AK188" s="21">
        <v>3833333</v>
      </c>
      <c r="AL188" s="21">
        <v>3833333</v>
      </c>
      <c r="AM188" s="21">
        <v>3833333</v>
      </c>
      <c r="AN188" s="21">
        <v>3833333</v>
      </c>
      <c r="AO188" s="21">
        <v>0</v>
      </c>
      <c r="AP188" s="21">
        <v>0</v>
      </c>
      <c r="AQ188" s="21">
        <v>0</v>
      </c>
      <c r="AR188" s="21">
        <v>0</v>
      </c>
    </row>
    <row r="189" spans="8:44" ht="29" x14ac:dyDescent="0.35">
      <c r="H189" s="16" t="str">
        <f xml:space="preserve"> _xll.EPMOlapMemberO("[CONTRATO].[PARENTH1].[C79262024]","","C79262024","","000;001")</f>
        <v>C79262024</v>
      </c>
      <c r="I189" s="16" t="str">
        <f xml:space="preserve"> _xll.EPMOlapMemberO("[AREA].[PARENTH1].[10000000025005]","","Gcia. Administración","","000;001")</f>
        <v>Gcia. Administración</v>
      </c>
      <c r="J189" s="17" t="str">
        <f xml:space="preserve"> _xll.EPMOlapMemberO("[RUBRO].[PARENTH1].[5118150001]","","TRAMITES Y LICENCIAS","","000;001")</f>
        <v>TRAMITES Y LICENCIAS</v>
      </c>
      <c r="K189" s="18" t="s">
        <v>686</v>
      </c>
      <c r="L189" s="18" t="s">
        <v>40</v>
      </c>
      <c r="M189" s="28" t="s">
        <v>452</v>
      </c>
      <c r="N189" s="18" t="s">
        <v>453</v>
      </c>
      <c r="O189" s="18" t="s">
        <v>461</v>
      </c>
      <c r="P189" s="28" t="s">
        <v>671</v>
      </c>
      <c r="Q189" s="28" t="s">
        <v>622</v>
      </c>
      <c r="R189" s="18" t="s">
        <v>40</v>
      </c>
      <c r="S189" s="18" t="s">
        <v>687</v>
      </c>
      <c r="T189" s="18" t="s">
        <v>35</v>
      </c>
      <c r="U189" s="18" t="s">
        <v>664</v>
      </c>
      <c r="V189" s="18" t="s">
        <v>459</v>
      </c>
      <c r="W189" s="18" t="s">
        <v>67</v>
      </c>
      <c r="X189" s="18" t="s">
        <v>40</v>
      </c>
      <c r="Y189" s="18" t="s">
        <v>40</v>
      </c>
      <c r="Z189" s="19" t="s">
        <v>68</v>
      </c>
      <c r="AA189" s="20">
        <v>307461977278</v>
      </c>
      <c r="AB189" s="19">
        <v>30000000</v>
      </c>
      <c r="AC189" s="21">
        <v>0</v>
      </c>
      <c r="AD189" s="21">
        <v>0</v>
      </c>
      <c r="AE189" s="21">
        <v>0</v>
      </c>
      <c r="AF189" s="21">
        <v>0</v>
      </c>
      <c r="AG189" s="21">
        <v>0</v>
      </c>
      <c r="AH189" s="21">
        <v>0</v>
      </c>
      <c r="AI189" s="21">
        <v>0</v>
      </c>
      <c r="AJ189" s="21">
        <v>7500000</v>
      </c>
      <c r="AK189" s="21">
        <v>7500000</v>
      </c>
      <c r="AL189" s="21">
        <v>7500000</v>
      </c>
      <c r="AM189" s="21">
        <v>7500000</v>
      </c>
      <c r="AN189" s="21">
        <v>0</v>
      </c>
      <c r="AO189" s="21">
        <v>0</v>
      </c>
      <c r="AP189" s="21">
        <v>0</v>
      </c>
      <c r="AQ189" s="21">
        <v>0</v>
      </c>
      <c r="AR189" s="21">
        <v>0</v>
      </c>
    </row>
    <row r="190" spans="8:44" ht="26" x14ac:dyDescent="0.35">
      <c r="H190" s="16" t="str">
        <f xml:space="preserve"> _xll.EPMOlapMemberO("[CONTRATO].[PARENTH1].[C79272024]","","C79272024","","000;001")</f>
        <v>C79272024</v>
      </c>
      <c r="I190" s="16" t="str">
        <f xml:space="preserve"> _xll.EPMOlapMemberO("[AREA].[PARENTH1].[10000000025005]","","Gcia. Administración","","000;001")</f>
        <v>Gcia. Administración</v>
      </c>
      <c r="J190" s="17" t="str">
        <f xml:space="preserve"> _xll.EPMOlapMemberO("[RUBRO].[PARENTH1].[5118150001]","","TRAMITES Y LICENCIAS","","000;001")</f>
        <v>TRAMITES Y LICENCIAS</v>
      </c>
      <c r="K190" s="18" t="s">
        <v>688</v>
      </c>
      <c r="L190" s="18" t="s">
        <v>40</v>
      </c>
      <c r="M190" s="28" t="s">
        <v>452</v>
      </c>
      <c r="N190" s="18" t="s">
        <v>453</v>
      </c>
      <c r="O190" s="18" t="s">
        <v>454</v>
      </c>
      <c r="P190" s="28" t="s">
        <v>689</v>
      </c>
      <c r="Q190" s="28" t="s">
        <v>622</v>
      </c>
      <c r="R190" s="18" t="s">
        <v>40</v>
      </c>
      <c r="S190" s="18" t="s">
        <v>615</v>
      </c>
      <c r="T190" s="18" t="s">
        <v>49</v>
      </c>
      <c r="U190" s="18" t="s">
        <v>664</v>
      </c>
      <c r="V190" s="18" t="s">
        <v>459</v>
      </c>
      <c r="W190" s="18" t="s">
        <v>67</v>
      </c>
      <c r="X190" s="18" t="s">
        <v>40</v>
      </c>
      <c r="Y190" s="18" t="s">
        <v>40</v>
      </c>
      <c r="Z190" s="19" t="s">
        <v>68</v>
      </c>
      <c r="AA190" s="20">
        <v>307461977278</v>
      </c>
      <c r="AB190" s="19">
        <v>80000000</v>
      </c>
      <c r="AC190" s="21">
        <v>0</v>
      </c>
      <c r="AD190" s="21">
        <v>8000000</v>
      </c>
      <c r="AE190" s="21">
        <v>8000000</v>
      </c>
      <c r="AF190" s="21">
        <v>8000000</v>
      </c>
      <c r="AG190" s="21">
        <v>8000000</v>
      </c>
      <c r="AH190" s="21">
        <v>8000000</v>
      </c>
      <c r="AI190" s="21">
        <v>8000000</v>
      </c>
      <c r="AJ190" s="21">
        <v>8000000</v>
      </c>
      <c r="AK190" s="21">
        <v>8000000</v>
      </c>
      <c r="AL190" s="21">
        <v>8000000</v>
      </c>
      <c r="AM190" s="21">
        <v>8000000</v>
      </c>
      <c r="AN190" s="21">
        <v>0</v>
      </c>
      <c r="AO190" s="21">
        <v>0</v>
      </c>
      <c r="AP190" s="21">
        <v>0</v>
      </c>
      <c r="AQ190" s="21">
        <v>0</v>
      </c>
      <c r="AR190" s="21">
        <v>0</v>
      </c>
    </row>
    <row r="191" spans="8:44" ht="29" x14ac:dyDescent="0.35">
      <c r="H191" s="16" t="str">
        <f xml:space="preserve"> _xll.EPMOlapMemberO("[CONTRATO].[PARENTH1].[C79282024]","","C79282024","","000;001")</f>
        <v>C79282024</v>
      </c>
      <c r="I191" s="16" t="str">
        <f xml:space="preserve"> _xll.EPMOlapMemberO("[AREA].[PARENTH1].[10000000025005]","","Gcia. Administración","","000;001")</f>
        <v>Gcia. Administración</v>
      </c>
      <c r="J191" s="17" t="str">
        <f xml:space="preserve"> _xll.EPMOlapMemberO("[RUBRO].[PARENTH1].[5118150001]","","TRAMITES Y LICENCIAS","","000;001")</f>
        <v>TRAMITES Y LICENCIAS</v>
      </c>
      <c r="K191" s="18" t="s">
        <v>690</v>
      </c>
      <c r="L191" s="18" t="s">
        <v>40</v>
      </c>
      <c r="M191" s="28" t="s">
        <v>452</v>
      </c>
      <c r="N191" s="18" t="s">
        <v>453</v>
      </c>
      <c r="O191" s="18" t="s">
        <v>454</v>
      </c>
      <c r="P191" s="28" t="s">
        <v>691</v>
      </c>
      <c r="Q191" s="28" t="s">
        <v>622</v>
      </c>
      <c r="R191" s="18" t="s">
        <v>40</v>
      </c>
      <c r="S191" s="18" t="s">
        <v>615</v>
      </c>
      <c r="T191" s="18" t="s">
        <v>49</v>
      </c>
      <c r="U191" s="18" t="s">
        <v>664</v>
      </c>
      <c r="V191" s="18" t="s">
        <v>459</v>
      </c>
      <c r="W191" s="18" t="s">
        <v>67</v>
      </c>
      <c r="X191" s="18" t="s">
        <v>40</v>
      </c>
      <c r="Y191" s="18" t="s">
        <v>40</v>
      </c>
      <c r="Z191" s="19" t="s">
        <v>68</v>
      </c>
      <c r="AA191" s="20">
        <v>307461977278</v>
      </c>
      <c r="AB191" s="19">
        <v>35000000</v>
      </c>
      <c r="AC191" s="21">
        <v>0</v>
      </c>
      <c r="AD191" s="21">
        <v>3500000</v>
      </c>
      <c r="AE191" s="21">
        <v>3500000</v>
      </c>
      <c r="AF191" s="21">
        <v>3500000</v>
      </c>
      <c r="AG191" s="21">
        <v>3500000</v>
      </c>
      <c r="AH191" s="21">
        <v>3500000</v>
      </c>
      <c r="AI191" s="21">
        <v>3500000</v>
      </c>
      <c r="AJ191" s="21">
        <v>3500000</v>
      </c>
      <c r="AK191" s="21">
        <v>3500000</v>
      </c>
      <c r="AL191" s="21">
        <v>3500000</v>
      </c>
      <c r="AM191" s="21">
        <v>3500000</v>
      </c>
      <c r="AN191" s="21">
        <v>0</v>
      </c>
      <c r="AO191" s="21">
        <v>0</v>
      </c>
      <c r="AP191" s="21">
        <v>0</v>
      </c>
      <c r="AQ191" s="21">
        <v>0</v>
      </c>
      <c r="AR191" s="21">
        <v>0</v>
      </c>
    </row>
    <row r="192" spans="8:44" ht="29" x14ac:dyDescent="0.35">
      <c r="H192" s="16" t="str">
        <f xml:space="preserve"> _xll.EPMOlapMemberO("[CONTRATO].[PARENTH1].[C79292024]","","C79292024","","000;001")</f>
        <v>C79292024</v>
      </c>
      <c r="I192" s="16" t="str">
        <f xml:space="preserve"> _xll.EPMOlapMemberO("[AREA].[PARENTH1].[10000000025005]","","Gcia. Administración","","000;001")</f>
        <v>Gcia. Administración</v>
      </c>
      <c r="J192" s="17" t="str">
        <f xml:space="preserve"> _xll.EPMOlapMemberO("[RUBRO].[PARENTH1].[5118150001]","","TRAMITES Y LICENCIAS","","000;001")</f>
        <v>TRAMITES Y LICENCIAS</v>
      </c>
      <c r="K192" s="18" t="s">
        <v>692</v>
      </c>
      <c r="L192" s="18" t="s">
        <v>40</v>
      </c>
      <c r="M192" s="28" t="s">
        <v>452</v>
      </c>
      <c r="N192" s="18" t="s">
        <v>453</v>
      </c>
      <c r="O192" s="18" t="s">
        <v>454</v>
      </c>
      <c r="P192" s="28" t="s">
        <v>693</v>
      </c>
      <c r="Q192" s="28" t="s">
        <v>622</v>
      </c>
      <c r="R192" s="18" t="s">
        <v>40</v>
      </c>
      <c r="S192" s="18" t="s">
        <v>615</v>
      </c>
      <c r="T192" s="18" t="s">
        <v>49</v>
      </c>
      <c r="U192" s="18" t="s">
        <v>664</v>
      </c>
      <c r="V192" s="18" t="s">
        <v>459</v>
      </c>
      <c r="W192" s="18" t="s">
        <v>67</v>
      </c>
      <c r="X192" s="18" t="s">
        <v>40</v>
      </c>
      <c r="Y192" s="18" t="s">
        <v>40</v>
      </c>
      <c r="Z192" s="19" t="s">
        <v>68</v>
      </c>
      <c r="AA192" s="20">
        <v>307461977278</v>
      </c>
      <c r="AB192" s="19">
        <v>35000000</v>
      </c>
      <c r="AC192" s="21">
        <v>0</v>
      </c>
      <c r="AD192" s="21">
        <v>3500000</v>
      </c>
      <c r="AE192" s="21">
        <v>3500000</v>
      </c>
      <c r="AF192" s="21">
        <v>3500000</v>
      </c>
      <c r="AG192" s="21">
        <v>3500000</v>
      </c>
      <c r="AH192" s="21">
        <v>3500000</v>
      </c>
      <c r="AI192" s="21">
        <v>3500000</v>
      </c>
      <c r="AJ192" s="21">
        <v>3500000</v>
      </c>
      <c r="AK192" s="21">
        <v>3500000</v>
      </c>
      <c r="AL192" s="21">
        <v>3500000</v>
      </c>
      <c r="AM192" s="21">
        <v>3500000</v>
      </c>
      <c r="AN192" s="21">
        <v>0</v>
      </c>
      <c r="AO192" s="21">
        <v>0</v>
      </c>
      <c r="AP192" s="21">
        <v>0</v>
      </c>
      <c r="AQ192" s="21">
        <v>0</v>
      </c>
      <c r="AR192" s="21">
        <v>0</v>
      </c>
    </row>
    <row r="193" spans="8:44" ht="29" x14ac:dyDescent="0.35">
      <c r="H193" s="16" t="str">
        <f xml:space="preserve"> _xll.EPMOlapMemberO("[CONTRATO].[PARENTH1].[C79302024]","","C79302024","","000;001")</f>
        <v>C79302024</v>
      </c>
      <c r="I193" s="16" t="str">
        <f xml:space="preserve"> _xll.EPMOlapMemberO("[AREA].[PARENTH1].[10000000025005]","","Gcia. Administración","","000;001")</f>
        <v>Gcia. Administración</v>
      </c>
      <c r="J193" s="17" t="str">
        <f xml:space="preserve"> _xll.EPMOlapMemberO("[RUBRO].[PARENTH1].[5118150001]","","TRAMITES Y LICENCIAS","","000;001")</f>
        <v>TRAMITES Y LICENCIAS</v>
      </c>
      <c r="K193" s="18" t="s">
        <v>694</v>
      </c>
      <c r="L193" s="18" t="s">
        <v>40</v>
      </c>
      <c r="M193" s="28" t="s">
        <v>452</v>
      </c>
      <c r="N193" s="18" t="s">
        <v>453</v>
      </c>
      <c r="O193" s="18" t="s">
        <v>454</v>
      </c>
      <c r="P193" s="28" t="s">
        <v>695</v>
      </c>
      <c r="Q193" s="28" t="s">
        <v>622</v>
      </c>
      <c r="R193" s="18" t="s">
        <v>40</v>
      </c>
      <c r="S193" s="18" t="s">
        <v>48</v>
      </c>
      <c r="T193" s="18" t="s">
        <v>35</v>
      </c>
      <c r="U193" s="18" t="s">
        <v>696</v>
      </c>
      <c r="V193" s="18" t="s">
        <v>459</v>
      </c>
      <c r="W193" s="18" t="s">
        <v>67</v>
      </c>
      <c r="X193" s="18" t="s">
        <v>40</v>
      </c>
      <c r="Y193" s="18" t="s">
        <v>40</v>
      </c>
      <c r="Z193" s="19" t="s">
        <v>68</v>
      </c>
      <c r="AA193" s="20">
        <v>307461977278</v>
      </c>
      <c r="AB193" s="19">
        <v>400000000</v>
      </c>
      <c r="AC193" s="21">
        <v>20000000</v>
      </c>
      <c r="AD193" s="21">
        <v>50000000</v>
      </c>
      <c r="AE193" s="21">
        <v>60000000</v>
      </c>
      <c r="AF193" s="21">
        <v>50000000</v>
      </c>
      <c r="AG193" s="21">
        <v>60000000</v>
      </c>
      <c r="AH193" s="21">
        <v>20000000</v>
      </c>
      <c r="AI193" s="21">
        <v>20000000</v>
      </c>
      <c r="AJ193" s="21">
        <v>20000000</v>
      </c>
      <c r="AK193" s="21">
        <v>20000000</v>
      </c>
      <c r="AL193" s="21">
        <v>30000000</v>
      </c>
      <c r="AM193" s="21">
        <v>30000000</v>
      </c>
      <c r="AN193" s="21">
        <v>20000000</v>
      </c>
      <c r="AO193" s="21">
        <v>0</v>
      </c>
      <c r="AP193" s="21">
        <v>0</v>
      </c>
      <c r="AQ193" s="21">
        <v>0</v>
      </c>
      <c r="AR193" s="21">
        <v>0</v>
      </c>
    </row>
    <row r="194" spans="8:44" ht="43.5" x14ac:dyDescent="0.35">
      <c r="H194" s="16" t="str">
        <f xml:space="preserve"> _xll.EPMOlapMemberO("[CONTRATO].[PARENTH1].[C79312024]","","C79312024","","000;001")</f>
        <v>C79312024</v>
      </c>
      <c r="I194" s="16" t="str">
        <f xml:space="preserve"> _xll.EPMOlapMemberO("[AREA].[PARENTH1].[10000000025005]","","Gcia. Administración","","000;001")</f>
        <v>Gcia. Administración</v>
      </c>
      <c r="J194" s="17" t="str">
        <f xml:space="preserve"> _xll.EPMOlapMemberO("[RUBRO].[PARENTH1].[5118150001]","","TRAMITES Y LICENCIAS","","000;001")</f>
        <v>TRAMITES Y LICENCIAS</v>
      </c>
      <c r="K194" s="18" t="s">
        <v>697</v>
      </c>
      <c r="L194" s="18" t="s">
        <v>40</v>
      </c>
      <c r="M194" s="28" t="s">
        <v>452</v>
      </c>
      <c r="N194" s="18" t="s">
        <v>453</v>
      </c>
      <c r="O194" s="18" t="s">
        <v>454</v>
      </c>
      <c r="P194" s="28" t="s">
        <v>698</v>
      </c>
      <c r="Q194" s="28" t="s">
        <v>622</v>
      </c>
      <c r="R194" s="18" t="s">
        <v>40</v>
      </c>
      <c r="S194" s="18" t="s">
        <v>48</v>
      </c>
      <c r="T194" s="18" t="s">
        <v>35</v>
      </c>
      <c r="U194" s="18" t="s">
        <v>699</v>
      </c>
      <c r="V194" s="18" t="s">
        <v>459</v>
      </c>
      <c r="W194" s="18" t="s">
        <v>67</v>
      </c>
      <c r="X194" s="18" t="s">
        <v>40</v>
      </c>
      <c r="Y194" s="18" t="s">
        <v>40</v>
      </c>
      <c r="Z194" s="19" t="s">
        <v>68</v>
      </c>
      <c r="AA194" s="20">
        <v>307461977278</v>
      </c>
      <c r="AB194" s="19">
        <v>200000000</v>
      </c>
      <c r="AC194" s="21">
        <v>20000000</v>
      </c>
      <c r="AD194" s="21">
        <v>20000000</v>
      </c>
      <c r="AE194" s="21">
        <v>20000000</v>
      </c>
      <c r="AF194" s="21">
        <v>30000000</v>
      </c>
      <c r="AG194" s="21">
        <v>20000000</v>
      </c>
      <c r="AH194" s="21">
        <v>20000000</v>
      </c>
      <c r="AI194" s="21">
        <v>10000000</v>
      </c>
      <c r="AJ194" s="21">
        <v>10000000</v>
      </c>
      <c r="AK194" s="21">
        <v>10000000</v>
      </c>
      <c r="AL194" s="21">
        <v>20000000</v>
      </c>
      <c r="AM194" s="21">
        <v>10000000</v>
      </c>
      <c r="AN194" s="21">
        <v>10000000</v>
      </c>
      <c r="AO194" s="21">
        <v>0</v>
      </c>
      <c r="AP194" s="21">
        <v>0</v>
      </c>
      <c r="AQ194" s="21">
        <v>0</v>
      </c>
      <c r="AR194" s="21">
        <v>0</v>
      </c>
    </row>
    <row r="195" spans="8:44" ht="29" x14ac:dyDescent="0.35">
      <c r="H195" s="16" t="str">
        <f xml:space="preserve"> _xll.EPMOlapMemberO("[CONTRATO].[PARENTH1].[C79322024]","","C79322024","","000;001")</f>
        <v>C79322024</v>
      </c>
      <c r="I195" s="16" t="str">
        <f xml:space="preserve"> _xll.EPMOlapMemberO("[AREA].[PARENTH1].[10000000025005]","","Gcia. Administración","","000;001")</f>
        <v>Gcia. Administración</v>
      </c>
      <c r="J195" s="17" t="str">
        <f xml:space="preserve"> _xll.EPMOlapMemberO("[RUBRO].[PARENTH1].[5118150001]","","TRAMITES Y LICENCIAS","","000;001")</f>
        <v>TRAMITES Y LICENCIAS</v>
      </c>
      <c r="K195" s="18" t="s">
        <v>700</v>
      </c>
      <c r="L195" s="18" t="s">
        <v>40</v>
      </c>
      <c r="M195" s="28" t="s">
        <v>452</v>
      </c>
      <c r="N195" s="18" t="s">
        <v>453</v>
      </c>
      <c r="O195" s="18" t="s">
        <v>454</v>
      </c>
      <c r="P195" s="28" t="s">
        <v>701</v>
      </c>
      <c r="Q195" s="28" t="s">
        <v>622</v>
      </c>
      <c r="R195" s="18" t="s">
        <v>40</v>
      </c>
      <c r="S195" s="18" t="s">
        <v>48</v>
      </c>
      <c r="T195" s="18" t="s">
        <v>35</v>
      </c>
      <c r="U195" s="18" t="s">
        <v>702</v>
      </c>
      <c r="V195" s="18" t="s">
        <v>459</v>
      </c>
      <c r="W195" s="18" t="s">
        <v>67</v>
      </c>
      <c r="X195" s="18" t="s">
        <v>40</v>
      </c>
      <c r="Y195" s="18" t="s">
        <v>40</v>
      </c>
      <c r="Z195" s="19" t="s">
        <v>68</v>
      </c>
      <c r="AA195" s="20">
        <v>307461977278</v>
      </c>
      <c r="AB195" s="19">
        <v>250000000</v>
      </c>
      <c r="AC195" s="21">
        <v>20000000</v>
      </c>
      <c r="AD195" s="21">
        <v>20000000</v>
      </c>
      <c r="AE195" s="21">
        <v>20000000</v>
      </c>
      <c r="AF195" s="21">
        <v>30000000</v>
      </c>
      <c r="AG195" s="21">
        <v>20000000</v>
      </c>
      <c r="AH195" s="21">
        <v>20000000</v>
      </c>
      <c r="AI195" s="21">
        <v>10000000</v>
      </c>
      <c r="AJ195" s="21">
        <v>30000000</v>
      </c>
      <c r="AK195" s="21">
        <v>20000000</v>
      </c>
      <c r="AL195" s="21">
        <v>20000000</v>
      </c>
      <c r="AM195" s="21">
        <v>20000000</v>
      </c>
      <c r="AN195" s="21">
        <v>20000000</v>
      </c>
      <c r="AO195" s="21">
        <v>0</v>
      </c>
      <c r="AP195" s="21">
        <v>0</v>
      </c>
      <c r="AQ195" s="21">
        <v>0</v>
      </c>
      <c r="AR195" s="21">
        <v>0</v>
      </c>
    </row>
    <row r="196" spans="8:44" ht="26" x14ac:dyDescent="0.35">
      <c r="H196" s="16" t="str">
        <f xml:space="preserve"> _xll.EPMOlapMemberO("[CONTRATO].[PARENTH1].[C80012024]","","C80012024","","000;001")</f>
        <v>C80012024</v>
      </c>
      <c r="I196" s="16" t="str">
        <f xml:space="preserve"> _xll.EPMOlapMemberO("[AREA].[PARENTH1].[10000000025005]","","Gcia. Administración","","000;001")</f>
        <v>Gcia. Administración</v>
      </c>
      <c r="J196" s="17" t="str">
        <f xml:space="preserve"> _xll.EPMOlapMemberO("[RUBRO].[PARENTH1].[5118150001]","","TRAMITES Y LICENCIAS","","000;001")</f>
        <v>TRAMITES Y LICENCIAS</v>
      </c>
      <c r="K196" s="18" t="s">
        <v>703</v>
      </c>
      <c r="L196" s="18" t="s">
        <v>40</v>
      </c>
      <c r="M196" s="28" t="s">
        <v>452</v>
      </c>
      <c r="N196" s="18" t="s">
        <v>453</v>
      </c>
      <c r="O196" s="18" t="s">
        <v>454</v>
      </c>
      <c r="P196" s="28" t="s">
        <v>704</v>
      </c>
      <c r="Q196" s="28" t="s">
        <v>705</v>
      </c>
      <c r="R196" s="18" t="s">
        <v>40</v>
      </c>
      <c r="S196" s="18" t="s">
        <v>48</v>
      </c>
      <c r="T196" s="18" t="s">
        <v>35</v>
      </c>
      <c r="U196" s="18" t="s">
        <v>706</v>
      </c>
      <c r="V196" s="18" t="s">
        <v>459</v>
      </c>
      <c r="W196" s="18" t="s">
        <v>67</v>
      </c>
      <c r="X196" s="18" t="s">
        <v>40</v>
      </c>
      <c r="Y196" s="18" t="s">
        <v>40</v>
      </c>
      <c r="Z196" s="19" t="s">
        <v>68</v>
      </c>
      <c r="AA196" s="20">
        <v>307461977278</v>
      </c>
      <c r="AB196" s="19">
        <v>287654400</v>
      </c>
      <c r="AC196" s="21">
        <v>23971200</v>
      </c>
      <c r="AD196" s="21">
        <v>23971200</v>
      </c>
      <c r="AE196" s="21">
        <v>23971200</v>
      </c>
      <c r="AF196" s="21">
        <v>23971200</v>
      </c>
      <c r="AG196" s="21">
        <v>23971200</v>
      </c>
      <c r="AH196" s="21">
        <v>23971200</v>
      </c>
      <c r="AI196" s="21">
        <v>23971200</v>
      </c>
      <c r="AJ196" s="21">
        <v>23971200</v>
      </c>
      <c r="AK196" s="21">
        <v>23971200</v>
      </c>
      <c r="AL196" s="21">
        <v>23971200</v>
      </c>
      <c r="AM196" s="21">
        <v>35956800</v>
      </c>
      <c r="AN196" s="21">
        <v>11985600</v>
      </c>
      <c r="AO196" s="21">
        <v>0</v>
      </c>
      <c r="AP196" s="21">
        <v>0</v>
      </c>
      <c r="AQ196" s="21">
        <v>0</v>
      </c>
      <c r="AR196" s="21">
        <v>0</v>
      </c>
    </row>
    <row r="197" spans="8:44" ht="29" x14ac:dyDescent="0.35">
      <c r="H197" s="16" t="str">
        <f xml:space="preserve"> _xll.EPMOlapMemberO("[CONTRATO].[PARENTH1].[C80022024]","","C80022024","","000;001")</f>
        <v>C80022024</v>
      </c>
      <c r="I197" s="16" t="str">
        <f xml:space="preserve"> _xll.EPMOlapMemberO("[AREA].[PARENTH1].[10000000025005]","","Gcia. Administración","","000;001")</f>
        <v>Gcia. Administración</v>
      </c>
      <c r="J197" s="17" t="str">
        <f xml:space="preserve"> _xll.EPMOlapMemberO("[RUBRO].[PARENTH1].[5118150001]","","TRAMITES Y LICENCIAS","","000;001")</f>
        <v>TRAMITES Y LICENCIAS</v>
      </c>
      <c r="K197" s="18" t="s">
        <v>707</v>
      </c>
      <c r="L197" s="18" t="s">
        <v>40</v>
      </c>
      <c r="M197" s="28" t="s">
        <v>452</v>
      </c>
      <c r="N197" s="18" t="s">
        <v>453</v>
      </c>
      <c r="O197" s="18" t="s">
        <v>454</v>
      </c>
      <c r="P197" s="28" t="s">
        <v>708</v>
      </c>
      <c r="Q197" s="28" t="s">
        <v>705</v>
      </c>
      <c r="R197" s="18" t="s">
        <v>40</v>
      </c>
      <c r="S197" s="18" t="s">
        <v>48</v>
      </c>
      <c r="T197" s="18" t="s">
        <v>49</v>
      </c>
      <c r="U197" s="18" t="s">
        <v>709</v>
      </c>
      <c r="V197" s="18" t="s">
        <v>459</v>
      </c>
      <c r="W197" s="18" t="s">
        <v>67</v>
      </c>
      <c r="X197" s="18" t="s">
        <v>40</v>
      </c>
      <c r="Y197" s="18" t="s">
        <v>40</v>
      </c>
      <c r="Z197" s="19" t="s">
        <v>68</v>
      </c>
      <c r="AA197" s="20">
        <v>307461977278</v>
      </c>
      <c r="AB197" s="19">
        <v>114408000</v>
      </c>
      <c r="AC197" s="21">
        <v>10400000</v>
      </c>
      <c r="AD197" s="21">
        <v>10400000</v>
      </c>
      <c r="AE197" s="21">
        <v>10400000</v>
      </c>
      <c r="AF197" s="21">
        <v>10400000</v>
      </c>
      <c r="AG197" s="21">
        <v>10400000</v>
      </c>
      <c r="AH197" s="21">
        <v>10400000</v>
      </c>
      <c r="AI197" s="21">
        <v>10400000</v>
      </c>
      <c r="AJ197" s="21">
        <v>10400000</v>
      </c>
      <c r="AK197" s="21">
        <v>10400000</v>
      </c>
      <c r="AL197" s="21">
        <v>15604000</v>
      </c>
      <c r="AM197" s="21">
        <v>5204000</v>
      </c>
      <c r="AN197" s="21">
        <v>0</v>
      </c>
      <c r="AO197" s="21">
        <v>0</v>
      </c>
      <c r="AP197" s="21">
        <v>0</v>
      </c>
      <c r="AQ197" s="21">
        <v>0</v>
      </c>
      <c r="AR197" s="21">
        <v>0</v>
      </c>
    </row>
    <row r="198" spans="8:44" ht="26" x14ac:dyDescent="0.35">
      <c r="H198" s="16" t="str">
        <f xml:space="preserve"> _xll.EPMOlapMemberO("[CONTRATO].[PARENTH1].[C80032024]","","C80032024","","000;001")</f>
        <v>C80032024</v>
      </c>
      <c r="I198" s="16" t="str">
        <f xml:space="preserve"> _xll.EPMOlapMemberO("[AREA].[PARENTH1].[10000000025005]","","Gcia. Administración","","000;001")</f>
        <v>Gcia. Administración</v>
      </c>
      <c r="J198" s="17" t="str">
        <f xml:space="preserve"> _xll.EPMOlapMemberO("[RUBRO].[PARENTH1].[5118150001]","","TRAMITES Y LICENCIAS","","000;001")</f>
        <v>TRAMITES Y LICENCIAS</v>
      </c>
      <c r="K198" s="18" t="s">
        <v>710</v>
      </c>
      <c r="L198" s="18" t="s">
        <v>40</v>
      </c>
      <c r="M198" s="28" t="s">
        <v>452</v>
      </c>
      <c r="N198" s="18" t="s">
        <v>453</v>
      </c>
      <c r="O198" s="18" t="s">
        <v>454</v>
      </c>
      <c r="P198" s="28" t="s">
        <v>711</v>
      </c>
      <c r="Q198" s="28" t="s">
        <v>705</v>
      </c>
      <c r="R198" s="18" t="s">
        <v>40</v>
      </c>
      <c r="S198" s="18" t="s">
        <v>48</v>
      </c>
      <c r="T198" s="18" t="s">
        <v>35</v>
      </c>
      <c r="U198" s="18" t="s">
        <v>712</v>
      </c>
      <c r="V198" s="18" t="s">
        <v>459</v>
      </c>
      <c r="W198" s="18" t="s">
        <v>67</v>
      </c>
      <c r="X198" s="18" t="s">
        <v>40</v>
      </c>
      <c r="Y198" s="18" t="s">
        <v>40</v>
      </c>
      <c r="Z198" s="19" t="s">
        <v>68</v>
      </c>
      <c r="AA198" s="20">
        <v>307461977278</v>
      </c>
      <c r="AB198" s="19">
        <v>92616000</v>
      </c>
      <c r="AC198" s="21">
        <v>7718000</v>
      </c>
      <c r="AD198" s="21">
        <v>7718000</v>
      </c>
      <c r="AE198" s="21">
        <v>7718000</v>
      </c>
      <c r="AF198" s="21">
        <v>7718000</v>
      </c>
      <c r="AG198" s="21">
        <v>7718000</v>
      </c>
      <c r="AH198" s="21">
        <v>7718000</v>
      </c>
      <c r="AI198" s="21">
        <v>7718000</v>
      </c>
      <c r="AJ198" s="21">
        <v>7718000</v>
      </c>
      <c r="AK198" s="21">
        <v>7718000</v>
      </c>
      <c r="AL198" s="21">
        <v>7718000</v>
      </c>
      <c r="AM198" s="21">
        <v>7718000</v>
      </c>
      <c r="AN198" s="21">
        <v>7718000</v>
      </c>
      <c r="AO198" s="21">
        <v>0</v>
      </c>
      <c r="AP198" s="21">
        <v>0</v>
      </c>
      <c r="AQ198" s="21">
        <v>0</v>
      </c>
      <c r="AR198" s="21">
        <v>0</v>
      </c>
    </row>
    <row r="199" spans="8:44" ht="29" x14ac:dyDescent="0.35">
      <c r="H199" s="16" t="str">
        <f xml:space="preserve"> _xll.EPMOlapMemberO("[CONTRATO].[PARENTH1].[C80042024]","","C80042024","","000;001")</f>
        <v>C80042024</v>
      </c>
      <c r="I199" s="16" t="str">
        <f xml:space="preserve"> _xll.EPMOlapMemberO("[AREA].[PARENTH1].[10000000025005]","","Gcia. Administración","","000;001")</f>
        <v>Gcia. Administración</v>
      </c>
      <c r="J199" s="17" t="str">
        <f xml:space="preserve"> _xll.EPMOlapMemberO("[RUBRO].[PARENTH1].[5118150001]","","TRAMITES Y LICENCIAS","","000;001")</f>
        <v>TRAMITES Y LICENCIAS</v>
      </c>
      <c r="K199" s="18" t="s">
        <v>713</v>
      </c>
      <c r="L199" s="18" t="s">
        <v>40</v>
      </c>
      <c r="M199" s="28" t="s">
        <v>452</v>
      </c>
      <c r="N199" s="18" t="s">
        <v>453</v>
      </c>
      <c r="O199" s="18" t="s">
        <v>454</v>
      </c>
      <c r="P199" s="28" t="s">
        <v>714</v>
      </c>
      <c r="Q199" s="28" t="s">
        <v>705</v>
      </c>
      <c r="R199" s="18" t="s">
        <v>40</v>
      </c>
      <c r="S199" s="18" t="s">
        <v>48</v>
      </c>
      <c r="T199" s="18" t="s">
        <v>35</v>
      </c>
      <c r="U199" s="18" t="s">
        <v>715</v>
      </c>
      <c r="V199" s="18" t="s">
        <v>459</v>
      </c>
      <c r="W199" s="18" t="s">
        <v>67</v>
      </c>
      <c r="X199" s="18" t="s">
        <v>40</v>
      </c>
      <c r="Y199" s="18" t="s">
        <v>40</v>
      </c>
      <c r="Z199" s="19" t="s">
        <v>68</v>
      </c>
      <c r="AA199" s="20">
        <v>307461977278</v>
      </c>
      <c r="AB199" s="19">
        <v>300000000</v>
      </c>
      <c r="AC199" s="21">
        <v>25000000</v>
      </c>
      <c r="AD199" s="21">
        <v>25000000</v>
      </c>
      <c r="AE199" s="21">
        <v>25000000</v>
      </c>
      <c r="AF199" s="21">
        <v>25000000</v>
      </c>
      <c r="AG199" s="21">
        <v>25000000</v>
      </c>
      <c r="AH199" s="21">
        <v>25000000</v>
      </c>
      <c r="AI199" s="21">
        <v>37500000</v>
      </c>
      <c r="AJ199" s="21">
        <v>25000000</v>
      </c>
      <c r="AK199" s="21">
        <v>25000000</v>
      </c>
      <c r="AL199" s="21">
        <v>25000000</v>
      </c>
      <c r="AM199" s="21">
        <v>25000000</v>
      </c>
      <c r="AN199" s="21">
        <v>12500000</v>
      </c>
      <c r="AO199" s="21">
        <v>0</v>
      </c>
      <c r="AP199" s="21">
        <v>0</v>
      </c>
      <c r="AQ199" s="21">
        <v>0</v>
      </c>
      <c r="AR199" s="21">
        <v>0</v>
      </c>
    </row>
    <row r="200" spans="8:44" ht="29" x14ac:dyDescent="0.35">
      <c r="H200" s="16" t="str">
        <f xml:space="preserve"> _xll.EPMOlapMemberO("[CONTRATO].[PARENTH1].[C80052024]","","C80052024","","000;001")</f>
        <v>C80052024</v>
      </c>
      <c r="I200" s="16" t="str">
        <f xml:space="preserve"> _xll.EPMOlapMemberO("[AREA].[PARENTH1].[10000000025005]","","Gcia. Administración","","000;001")</f>
        <v>Gcia. Administración</v>
      </c>
      <c r="J200" s="17" t="str">
        <f xml:space="preserve"> _xll.EPMOlapMemberO("[RUBRO].[PARENTH1].[5118150001]","","TRAMITES Y LICENCIAS","","000;001")</f>
        <v>TRAMITES Y LICENCIAS</v>
      </c>
      <c r="K200" s="18" t="s">
        <v>716</v>
      </c>
      <c r="L200" s="18" t="s">
        <v>40</v>
      </c>
      <c r="M200" s="28" t="s">
        <v>452</v>
      </c>
      <c r="N200" s="18" t="s">
        <v>453</v>
      </c>
      <c r="O200" s="18" t="s">
        <v>454</v>
      </c>
      <c r="P200" s="28" t="s">
        <v>717</v>
      </c>
      <c r="Q200" s="28" t="s">
        <v>705</v>
      </c>
      <c r="R200" s="18" t="s">
        <v>40</v>
      </c>
      <c r="S200" s="18" t="s">
        <v>457</v>
      </c>
      <c r="T200" s="18" t="s">
        <v>49</v>
      </c>
      <c r="U200" s="18" t="s">
        <v>718</v>
      </c>
      <c r="V200" s="18" t="s">
        <v>459</v>
      </c>
      <c r="W200" s="18" t="s">
        <v>67</v>
      </c>
      <c r="X200" s="18" t="s">
        <v>40</v>
      </c>
      <c r="Y200" s="18" t="s">
        <v>40</v>
      </c>
      <c r="Z200" s="19" t="s">
        <v>68</v>
      </c>
      <c r="AA200" s="20">
        <v>307461977278</v>
      </c>
      <c r="AB200" s="19">
        <v>294650366</v>
      </c>
      <c r="AC200" s="21">
        <v>0</v>
      </c>
      <c r="AD200" s="21">
        <v>4465042</v>
      </c>
      <c r="AE200" s="21">
        <v>24465036</v>
      </c>
      <c r="AF200" s="21">
        <v>29465036</v>
      </c>
      <c r="AG200" s="21">
        <v>39465036</v>
      </c>
      <c r="AH200" s="21">
        <v>29465036</v>
      </c>
      <c r="AI200" s="21">
        <v>29465036</v>
      </c>
      <c r="AJ200" s="21">
        <v>39465036</v>
      </c>
      <c r="AK200" s="21">
        <v>29465036</v>
      </c>
      <c r="AL200" s="21">
        <v>29465036</v>
      </c>
      <c r="AM200" s="21">
        <v>29465036</v>
      </c>
      <c r="AN200" s="21">
        <v>10000000</v>
      </c>
      <c r="AO200" s="21">
        <v>0</v>
      </c>
      <c r="AP200" s="21">
        <v>0</v>
      </c>
      <c r="AQ200" s="21">
        <v>0</v>
      </c>
      <c r="AR200" s="21">
        <v>0</v>
      </c>
    </row>
    <row r="201" spans="8:44" ht="26" x14ac:dyDescent="0.35">
      <c r="H201" s="16" t="str">
        <f xml:space="preserve"> _xll.EPMOlapMemberO("[CONTRATO].[PARENTH1].[C80062024]","","C80062024","","000;001")</f>
        <v>C80062024</v>
      </c>
      <c r="I201" s="16" t="str">
        <f xml:space="preserve"> _xll.EPMOlapMemberO("[AREA].[PARENTH1].[10000000025005]","","Gcia. Administración","","000;001")</f>
        <v>Gcia. Administración</v>
      </c>
      <c r="J201" s="17" t="str">
        <f xml:space="preserve"> _xll.EPMOlapMemberO("[RUBRO].[PARENTH1].[5118150001]","","TRAMITES Y LICENCIAS","","000;001")</f>
        <v>TRAMITES Y LICENCIAS</v>
      </c>
      <c r="K201" s="18" t="s">
        <v>719</v>
      </c>
      <c r="L201" s="18" t="s">
        <v>40</v>
      </c>
      <c r="M201" s="28" t="s">
        <v>452</v>
      </c>
      <c r="N201" s="18" t="s">
        <v>453</v>
      </c>
      <c r="O201" s="18" t="s">
        <v>454</v>
      </c>
      <c r="P201" s="28" t="s">
        <v>720</v>
      </c>
      <c r="Q201" s="28" t="s">
        <v>705</v>
      </c>
      <c r="R201" s="18" t="s">
        <v>40</v>
      </c>
      <c r="S201" s="18" t="s">
        <v>457</v>
      </c>
      <c r="T201" s="18" t="s">
        <v>49</v>
      </c>
      <c r="U201" s="18" t="s">
        <v>718</v>
      </c>
      <c r="V201" s="18" t="s">
        <v>459</v>
      </c>
      <c r="W201" s="18" t="s">
        <v>67</v>
      </c>
      <c r="X201" s="18" t="s">
        <v>40</v>
      </c>
      <c r="Y201" s="18" t="s">
        <v>40</v>
      </c>
      <c r="Z201" s="19" t="s">
        <v>68</v>
      </c>
      <c r="AA201" s="20">
        <v>307461977278</v>
      </c>
      <c r="AB201" s="19">
        <v>320666197</v>
      </c>
      <c r="AC201" s="21">
        <v>0</v>
      </c>
      <c r="AD201" s="21">
        <v>10000000</v>
      </c>
      <c r="AE201" s="21">
        <v>32066619</v>
      </c>
      <c r="AF201" s="21">
        <v>42066619</v>
      </c>
      <c r="AG201" s="21">
        <v>32066619</v>
      </c>
      <c r="AH201" s="21">
        <v>24066619</v>
      </c>
      <c r="AI201" s="21">
        <v>36067000</v>
      </c>
      <c r="AJ201" s="21">
        <v>44266619</v>
      </c>
      <c r="AK201" s="21">
        <v>36234129</v>
      </c>
      <c r="AL201" s="21">
        <v>32500374</v>
      </c>
      <c r="AM201" s="21">
        <v>21331599</v>
      </c>
      <c r="AN201" s="21">
        <v>10000000</v>
      </c>
      <c r="AO201" s="21">
        <v>0</v>
      </c>
      <c r="AP201" s="21">
        <v>0</v>
      </c>
      <c r="AQ201" s="21">
        <v>0</v>
      </c>
      <c r="AR201" s="21">
        <v>0</v>
      </c>
    </row>
    <row r="202" spans="8:44" ht="29" x14ac:dyDescent="0.35">
      <c r="H202" s="16" t="str">
        <f xml:space="preserve"> _xll.EPMOlapMemberO("[CONTRATO].[PARENTH1].[C80072024]","","C80072024","","000;001")</f>
        <v>C80072024</v>
      </c>
      <c r="I202" s="16" t="str">
        <f xml:space="preserve"> _xll.EPMOlapMemberO("[AREA].[PARENTH1].[10000000025005]","","Gcia. Administración","","000;001")</f>
        <v>Gcia. Administración</v>
      </c>
      <c r="J202" s="17" t="str">
        <f xml:space="preserve"> _xll.EPMOlapMemberO("[RUBRO].[PARENTH1].[5118150001]","","TRAMITES Y LICENCIAS","","000;001")</f>
        <v>TRAMITES Y LICENCIAS</v>
      </c>
      <c r="K202" s="18" t="s">
        <v>721</v>
      </c>
      <c r="L202" s="18" t="s">
        <v>40</v>
      </c>
      <c r="M202" s="28" t="s">
        <v>452</v>
      </c>
      <c r="N202" s="18" t="s">
        <v>453</v>
      </c>
      <c r="O202" s="18" t="s">
        <v>454</v>
      </c>
      <c r="P202" s="28" t="s">
        <v>462</v>
      </c>
      <c r="Q202" s="28" t="s">
        <v>705</v>
      </c>
      <c r="R202" s="18" t="s">
        <v>40</v>
      </c>
      <c r="S202" s="18" t="s">
        <v>457</v>
      </c>
      <c r="T202" s="18" t="s">
        <v>49</v>
      </c>
      <c r="U202" s="18" t="s">
        <v>718</v>
      </c>
      <c r="V202" s="18" t="s">
        <v>459</v>
      </c>
      <c r="W202" s="18" t="s">
        <v>67</v>
      </c>
      <c r="X202" s="18" t="s">
        <v>40</v>
      </c>
      <c r="Y202" s="18" t="s">
        <v>40</v>
      </c>
      <c r="Z202" s="19" t="s">
        <v>68</v>
      </c>
      <c r="AA202" s="20">
        <v>307461977278</v>
      </c>
      <c r="AB202" s="19">
        <v>500000000</v>
      </c>
      <c r="AC202" s="21">
        <v>0</v>
      </c>
      <c r="AD202" s="21">
        <v>40000000</v>
      </c>
      <c r="AE202" s="21">
        <v>50000000</v>
      </c>
      <c r="AF202" s="21">
        <v>50000000</v>
      </c>
      <c r="AG202" s="21">
        <v>50000000</v>
      </c>
      <c r="AH202" s="21">
        <v>50000000</v>
      </c>
      <c r="AI202" s="21">
        <v>50000000</v>
      </c>
      <c r="AJ202" s="21">
        <v>50000000</v>
      </c>
      <c r="AK202" s="21">
        <v>50000000</v>
      </c>
      <c r="AL202" s="21">
        <v>50000000</v>
      </c>
      <c r="AM202" s="21">
        <v>50000000</v>
      </c>
      <c r="AN202" s="21">
        <v>10000000</v>
      </c>
      <c r="AO202" s="21">
        <v>0</v>
      </c>
      <c r="AP202" s="21">
        <v>0</v>
      </c>
      <c r="AQ202" s="21">
        <v>0</v>
      </c>
      <c r="AR202" s="21">
        <v>0</v>
      </c>
    </row>
    <row r="203" spans="8:44" ht="29" x14ac:dyDescent="0.35">
      <c r="H203" s="16" t="str">
        <f xml:space="preserve"> _xll.EPMOlapMemberO("[CONTRATO].[PARENTH1].[C80082024]","","C80082024","","000;001")</f>
        <v>C80082024</v>
      </c>
      <c r="I203" s="16" t="str">
        <f xml:space="preserve"> _xll.EPMOlapMemberO("[AREA].[PARENTH1].[10000000025005]","","Gcia. Administración","","000;001")</f>
        <v>Gcia. Administración</v>
      </c>
      <c r="J203" s="17" t="str">
        <f xml:space="preserve"> _xll.EPMOlapMemberO("[RUBRO].[PARENTH1].[5118150001]","","TRAMITES Y LICENCIAS","","000;001")</f>
        <v>TRAMITES Y LICENCIAS</v>
      </c>
      <c r="K203" s="18" t="s">
        <v>722</v>
      </c>
      <c r="L203" s="18" t="s">
        <v>40</v>
      </c>
      <c r="M203" s="28" t="s">
        <v>452</v>
      </c>
      <c r="N203" s="18" t="s">
        <v>453</v>
      </c>
      <c r="O203" s="18" t="s">
        <v>454</v>
      </c>
      <c r="P203" s="28" t="s">
        <v>723</v>
      </c>
      <c r="Q203" s="28" t="s">
        <v>705</v>
      </c>
      <c r="R203" s="18" t="s">
        <v>40</v>
      </c>
      <c r="S203" s="18" t="s">
        <v>457</v>
      </c>
      <c r="T203" s="18" t="s">
        <v>49</v>
      </c>
      <c r="U203" s="18" t="s">
        <v>718</v>
      </c>
      <c r="V203" s="18" t="s">
        <v>459</v>
      </c>
      <c r="W203" s="18" t="s">
        <v>67</v>
      </c>
      <c r="X203" s="18" t="s">
        <v>40</v>
      </c>
      <c r="Y203" s="18" t="s">
        <v>40</v>
      </c>
      <c r="Z203" s="19" t="s">
        <v>68</v>
      </c>
      <c r="AA203" s="20">
        <v>307461977278</v>
      </c>
      <c r="AB203" s="19">
        <v>150000000</v>
      </c>
      <c r="AC203" s="21">
        <v>0</v>
      </c>
      <c r="AD203" s="21">
        <v>4000000</v>
      </c>
      <c r="AE203" s="21">
        <v>10000000</v>
      </c>
      <c r="AF203" s="21">
        <v>10000000</v>
      </c>
      <c r="AG203" s="21">
        <v>13000000</v>
      </c>
      <c r="AH203" s="21">
        <v>10000000</v>
      </c>
      <c r="AI203" s="21">
        <v>10000000</v>
      </c>
      <c r="AJ203" s="21">
        <v>13000000</v>
      </c>
      <c r="AK203" s="21">
        <v>20000000</v>
      </c>
      <c r="AL203" s="21">
        <v>20000000</v>
      </c>
      <c r="AM203" s="21">
        <v>20000000</v>
      </c>
      <c r="AN203" s="21">
        <v>20000000</v>
      </c>
      <c r="AO203" s="21">
        <v>0</v>
      </c>
      <c r="AP203" s="21">
        <v>0</v>
      </c>
      <c r="AQ203" s="21">
        <v>0</v>
      </c>
      <c r="AR203" s="21">
        <v>0</v>
      </c>
    </row>
    <row r="204" spans="8:44" ht="29" x14ac:dyDescent="0.35">
      <c r="H204" s="16" t="str">
        <f xml:space="preserve"> _xll.EPMOlapMemberO("[CONTRATO].[PARENTH1].[C80092024]","","C80092024","","000;001")</f>
        <v>C80092024</v>
      </c>
      <c r="I204" s="16" t="str">
        <f xml:space="preserve"> _xll.EPMOlapMemberO("[AREA].[PARENTH1].[10000000025005]","","Gcia. Administración","","000;001")</f>
        <v>Gcia. Administración</v>
      </c>
      <c r="J204" s="17" t="str">
        <f xml:space="preserve"> _xll.EPMOlapMemberO("[RUBRO].[PARENTH1].[5118150001]","","TRAMITES Y LICENCIAS","","000;001")</f>
        <v>TRAMITES Y LICENCIAS</v>
      </c>
      <c r="K204" s="18" t="s">
        <v>724</v>
      </c>
      <c r="L204" s="18" t="s">
        <v>40</v>
      </c>
      <c r="M204" s="28" t="s">
        <v>452</v>
      </c>
      <c r="N204" s="18" t="s">
        <v>453</v>
      </c>
      <c r="O204" s="18" t="s">
        <v>454</v>
      </c>
      <c r="P204" s="28" t="s">
        <v>725</v>
      </c>
      <c r="Q204" s="28" t="s">
        <v>705</v>
      </c>
      <c r="R204" s="18" t="s">
        <v>40</v>
      </c>
      <c r="S204" s="18" t="s">
        <v>457</v>
      </c>
      <c r="T204" s="18" t="s">
        <v>49</v>
      </c>
      <c r="U204" s="18" t="s">
        <v>718</v>
      </c>
      <c r="V204" s="18" t="s">
        <v>459</v>
      </c>
      <c r="W204" s="18" t="s">
        <v>67</v>
      </c>
      <c r="X204" s="18" t="s">
        <v>40</v>
      </c>
      <c r="Y204" s="18" t="s">
        <v>40</v>
      </c>
      <c r="Z204" s="19" t="s">
        <v>68</v>
      </c>
      <c r="AA204" s="20">
        <v>307461977278</v>
      </c>
      <c r="AB204" s="19">
        <v>100000000</v>
      </c>
      <c r="AC204" s="21">
        <v>0</v>
      </c>
      <c r="AD204" s="21">
        <v>5000000</v>
      </c>
      <c r="AE204" s="21">
        <v>10000000</v>
      </c>
      <c r="AF204" s="21">
        <v>10000000</v>
      </c>
      <c r="AG204" s="21">
        <v>15000000</v>
      </c>
      <c r="AH204" s="21">
        <v>5000000</v>
      </c>
      <c r="AI204" s="21">
        <v>10000000</v>
      </c>
      <c r="AJ204" s="21">
        <v>10000000</v>
      </c>
      <c r="AK204" s="21">
        <v>10000000</v>
      </c>
      <c r="AL204" s="21">
        <v>10000000</v>
      </c>
      <c r="AM204" s="21">
        <v>10000000</v>
      </c>
      <c r="AN204" s="21">
        <v>5000000</v>
      </c>
      <c r="AO204" s="21">
        <v>0</v>
      </c>
      <c r="AP204" s="21">
        <v>0</v>
      </c>
      <c r="AQ204" s="21">
        <v>0</v>
      </c>
      <c r="AR204" s="21">
        <v>0</v>
      </c>
    </row>
    <row r="205" spans="8:44" ht="29" x14ac:dyDescent="0.35">
      <c r="H205" s="16" t="str">
        <f xml:space="preserve"> _xll.EPMOlapMemberO("[CONTRATO].[PARENTH1].[C80102024]","","C80102024","","000;001")</f>
        <v>C80102024</v>
      </c>
      <c r="I205" s="16" t="str">
        <f xml:space="preserve"> _xll.EPMOlapMemberO("[AREA].[PARENTH1].[10000000025005]","","Gcia. Administración","","000;001")</f>
        <v>Gcia. Administración</v>
      </c>
      <c r="J205" s="17" t="str">
        <f xml:space="preserve"> _xll.EPMOlapMemberO("[RUBRO].[PARENTH1].[5118150001]","","TRAMITES Y LICENCIAS","","000;001")</f>
        <v>TRAMITES Y LICENCIAS</v>
      </c>
      <c r="K205" s="18" t="s">
        <v>726</v>
      </c>
      <c r="L205" s="18" t="s">
        <v>40</v>
      </c>
      <c r="M205" s="28" t="s">
        <v>452</v>
      </c>
      <c r="N205" s="18" t="s">
        <v>453</v>
      </c>
      <c r="O205" s="18" t="s">
        <v>454</v>
      </c>
      <c r="P205" s="28" t="s">
        <v>727</v>
      </c>
      <c r="Q205" s="28" t="s">
        <v>705</v>
      </c>
      <c r="R205" s="18" t="s">
        <v>40</v>
      </c>
      <c r="S205" s="18" t="s">
        <v>457</v>
      </c>
      <c r="T205" s="18" t="s">
        <v>49</v>
      </c>
      <c r="U205" s="18" t="s">
        <v>718</v>
      </c>
      <c r="V205" s="18" t="s">
        <v>459</v>
      </c>
      <c r="W205" s="18" t="s">
        <v>67</v>
      </c>
      <c r="X205" s="18" t="s">
        <v>40</v>
      </c>
      <c r="Y205" s="18" t="s">
        <v>40</v>
      </c>
      <c r="Z205" s="19" t="s">
        <v>68</v>
      </c>
      <c r="AA205" s="20">
        <v>307461977278</v>
      </c>
      <c r="AB205" s="19">
        <v>178200000</v>
      </c>
      <c r="AC205" s="21">
        <v>0</v>
      </c>
      <c r="AD205" s="21">
        <v>10000000</v>
      </c>
      <c r="AE205" s="21">
        <v>17820000</v>
      </c>
      <c r="AF205" s="21">
        <v>17820000</v>
      </c>
      <c r="AG205" s="21">
        <v>19820000</v>
      </c>
      <c r="AH205" s="21">
        <v>13640000</v>
      </c>
      <c r="AI205" s="21">
        <v>17820000</v>
      </c>
      <c r="AJ205" s="21">
        <v>22820000</v>
      </c>
      <c r="AK205" s="21">
        <v>17820000</v>
      </c>
      <c r="AL205" s="21">
        <v>17820000</v>
      </c>
      <c r="AM205" s="21">
        <v>17820000</v>
      </c>
      <c r="AN205" s="21">
        <v>5000000</v>
      </c>
      <c r="AO205" s="21">
        <v>0</v>
      </c>
      <c r="AP205" s="21">
        <v>0</v>
      </c>
      <c r="AQ205" s="21">
        <v>0</v>
      </c>
      <c r="AR205" s="21">
        <v>0</v>
      </c>
    </row>
    <row r="206" spans="8:44" ht="29" x14ac:dyDescent="0.35">
      <c r="H206" s="16" t="str">
        <f xml:space="preserve"> _xll.EPMOlapMemberO("[CONTRATO].[PARENTH1].[C80112024]","","C80112024","","000;001")</f>
        <v>C80112024</v>
      </c>
      <c r="I206" s="16" t="str">
        <f xml:space="preserve"> _xll.EPMOlapMemberO("[AREA].[PARENTH1].[10000000025005]","","Gcia. Administración","","000;001")</f>
        <v>Gcia. Administración</v>
      </c>
      <c r="J206" s="17" t="str">
        <f xml:space="preserve"> _xll.EPMOlapMemberO("[RUBRO].[PARENTH1].[5118150001]","","TRAMITES Y LICENCIAS","","000;001")</f>
        <v>TRAMITES Y LICENCIAS</v>
      </c>
      <c r="K206" s="18" t="s">
        <v>728</v>
      </c>
      <c r="L206" s="18" t="s">
        <v>40</v>
      </c>
      <c r="M206" s="28" t="s">
        <v>452</v>
      </c>
      <c r="N206" s="18" t="s">
        <v>453</v>
      </c>
      <c r="O206" s="18" t="s">
        <v>454</v>
      </c>
      <c r="P206" s="28" t="s">
        <v>729</v>
      </c>
      <c r="Q206" s="28" t="s">
        <v>705</v>
      </c>
      <c r="R206" s="18" t="s">
        <v>40</v>
      </c>
      <c r="S206" s="18" t="s">
        <v>457</v>
      </c>
      <c r="T206" s="18" t="s">
        <v>49</v>
      </c>
      <c r="U206" s="18" t="s">
        <v>718</v>
      </c>
      <c r="V206" s="18" t="s">
        <v>459</v>
      </c>
      <c r="W206" s="18" t="s">
        <v>67</v>
      </c>
      <c r="X206" s="18" t="s">
        <v>40</v>
      </c>
      <c r="Y206" s="18" t="s">
        <v>40</v>
      </c>
      <c r="Z206" s="19" t="s">
        <v>68</v>
      </c>
      <c r="AA206" s="20">
        <v>307461977278</v>
      </c>
      <c r="AB206" s="19">
        <v>100000000</v>
      </c>
      <c r="AC206" s="21">
        <v>0</v>
      </c>
      <c r="AD206" s="21">
        <v>10000000</v>
      </c>
      <c r="AE206" s="21">
        <v>10000000</v>
      </c>
      <c r="AF206" s="21">
        <v>10000000</v>
      </c>
      <c r="AG206" s="21">
        <v>10000000</v>
      </c>
      <c r="AH206" s="21">
        <v>5000000</v>
      </c>
      <c r="AI206" s="21">
        <v>10000000</v>
      </c>
      <c r="AJ206" s="21">
        <v>10000000</v>
      </c>
      <c r="AK206" s="21">
        <v>10000000</v>
      </c>
      <c r="AL206" s="21">
        <v>10000000</v>
      </c>
      <c r="AM206" s="21">
        <v>10000000</v>
      </c>
      <c r="AN206" s="21">
        <v>5000000</v>
      </c>
      <c r="AO206" s="21">
        <v>0</v>
      </c>
      <c r="AP206" s="21">
        <v>0</v>
      </c>
      <c r="AQ206" s="21">
        <v>0</v>
      </c>
      <c r="AR206" s="21">
        <v>0</v>
      </c>
    </row>
    <row r="207" spans="8:44" ht="29" x14ac:dyDescent="0.35">
      <c r="H207" s="16" t="str">
        <f xml:space="preserve"> _xll.EPMOlapMemberO("[CONTRATO].[PARENTH1].[C80122024]","","C80122024","","000;001")</f>
        <v>C80122024</v>
      </c>
      <c r="I207" s="16" t="str">
        <f xml:space="preserve"> _xll.EPMOlapMemberO("[AREA].[PARENTH1].[10000000025005]","","Gcia. Administración","","000;001")</f>
        <v>Gcia. Administración</v>
      </c>
      <c r="J207" s="17" t="str">
        <f xml:space="preserve"> _xll.EPMOlapMemberO("[RUBRO].[PARENTH1].[5118150001]","","TRAMITES Y LICENCIAS","","000;001")</f>
        <v>TRAMITES Y LICENCIAS</v>
      </c>
      <c r="K207" s="18" t="s">
        <v>730</v>
      </c>
      <c r="L207" s="18" t="s">
        <v>40</v>
      </c>
      <c r="M207" s="28" t="s">
        <v>452</v>
      </c>
      <c r="N207" s="18" t="s">
        <v>453</v>
      </c>
      <c r="O207" s="18" t="s">
        <v>454</v>
      </c>
      <c r="P207" s="28" t="s">
        <v>731</v>
      </c>
      <c r="Q207" s="28" t="s">
        <v>705</v>
      </c>
      <c r="R207" s="18" t="s">
        <v>40</v>
      </c>
      <c r="S207" s="18" t="s">
        <v>457</v>
      </c>
      <c r="T207" s="18" t="s">
        <v>49</v>
      </c>
      <c r="U207" s="18" t="s">
        <v>718</v>
      </c>
      <c r="V207" s="18" t="s">
        <v>459</v>
      </c>
      <c r="W207" s="18" t="s">
        <v>67</v>
      </c>
      <c r="X207" s="18" t="s">
        <v>40</v>
      </c>
      <c r="Y207" s="18" t="s">
        <v>40</v>
      </c>
      <c r="Z207" s="19" t="s">
        <v>68</v>
      </c>
      <c r="AA207" s="20">
        <v>307461977278</v>
      </c>
      <c r="AB207" s="19">
        <v>50000000</v>
      </c>
      <c r="AC207" s="21">
        <v>0</v>
      </c>
      <c r="AD207" s="21">
        <v>4000000</v>
      </c>
      <c r="AE207" s="21">
        <v>5000000</v>
      </c>
      <c r="AF207" s="21">
        <v>5000000</v>
      </c>
      <c r="AG207" s="21">
        <v>5000000</v>
      </c>
      <c r="AH207" s="21">
        <v>5000000</v>
      </c>
      <c r="AI207" s="21">
        <v>5000000</v>
      </c>
      <c r="AJ207" s="21">
        <v>5000000</v>
      </c>
      <c r="AK207" s="21">
        <v>3000000</v>
      </c>
      <c r="AL207" s="21">
        <v>3000000</v>
      </c>
      <c r="AM207" s="21">
        <v>5000000</v>
      </c>
      <c r="AN207" s="21">
        <v>5000000</v>
      </c>
      <c r="AO207" s="21">
        <v>0</v>
      </c>
      <c r="AP207" s="21">
        <v>0</v>
      </c>
      <c r="AQ207" s="21">
        <v>0</v>
      </c>
      <c r="AR207" s="21">
        <v>0</v>
      </c>
    </row>
    <row r="208" spans="8:44" ht="29" x14ac:dyDescent="0.35">
      <c r="H208" s="16" t="str">
        <f xml:space="preserve"> _xll.EPMOlapMemberO("[CONTRATO].[PARENTH1].[C80132024]","","C80132024","","000;001")</f>
        <v>C80132024</v>
      </c>
      <c r="I208" s="16" t="str">
        <f xml:space="preserve"> _xll.EPMOlapMemberO("[AREA].[PARENTH1].[10000000025005]","","Gcia. Administración","","000;001")</f>
        <v>Gcia. Administración</v>
      </c>
      <c r="J208" s="17" t="str">
        <f xml:space="preserve"> _xll.EPMOlapMemberO("[RUBRO].[PARENTH1].[5118150001]","","TRAMITES Y LICENCIAS","","000;001")</f>
        <v>TRAMITES Y LICENCIAS</v>
      </c>
      <c r="K208" s="18" t="s">
        <v>732</v>
      </c>
      <c r="L208" s="18" t="s">
        <v>40</v>
      </c>
      <c r="M208" s="28" t="s">
        <v>452</v>
      </c>
      <c r="N208" s="18" t="s">
        <v>453</v>
      </c>
      <c r="O208" s="18" t="s">
        <v>454</v>
      </c>
      <c r="P208" s="28" t="s">
        <v>733</v>
      </c>
      <c r="Q208" s="28" t="s">
        <v>705</v>
      </c>
      <c r="R208" s="18" t="s">
        <v>40</v>
      </c>
      <c r="S208" s="18" t="s">
        <v>457</v>
      </c>
      <c r="T208" s="18" t="s">
        <v>35</v>
      </c>
      <c r="U208" s="18" t="s">
        <v>734</v>
      </c>
      <c r="V208" s="18" t="s">
        <v>459</v>
      </c>
      <c r="W208" s="18" t="s">
        <v>67</v>
      </c>
      <c r="X208" s="18" t="s">
        <v>40</v>
      </c>
      <c r="Y208" s="18" t="s">
        <v>40</v>
      </c>
      <c r="Z208" s="19" t="s">
        <v>68</v>
      </c>
      <c r="AA208" s="20">
        <v>307461977278</v>
      </c>
      <c r="AB208" s="19">
        <v>180000000</v>
      </c>
      <c r="AC208" s="21">
        <v>10000000</v>
      </c>
      <c r="AD208" s="21">
        <v>10000000</v>
      </c>
      <c r="AE208" s="21">
        <v>10000000</v>
      </c>
      <c r="AF208" s="21">
        <v>10000000</v>
      </c>
      <c r="AG208" s="21">
        <v>10000000</v>
      </c>
      <c r="AH208" s="21">
        <v>10000000</v>
      </c>
      <c r="AI208" s="21">
        <v>20000000</v>
      </c>
      <c r="AJ208" s="21">
        <v>20000000</v>
      </c>
      <c r="AK208" s="21">
        <v>20000000</v>
      </c>
      <c r="AL208" s="21">
        <v>20000000</v>
      </c>
      <c r="AM208" s="21">
        <v>30000000</v>
      </c>
      <c r="AN208" s="21">
        <v>10000000</v>
      </c>
      <c r="AO208" s="21">
        <v>0</v>
      </c>
      <c r="AP208" s="21">
        <v>0</v>
      </c>
      <c r="AQ208" s="21">
        <v>0</v>
      </c>
      <c r="AR208" s="21">
        <v>0</v>
      </c>
    </row>
    <row r="209" spans="8:44" ht="29" x14ac:dyDescent="0.35">
      <c r="H209" s="16" t="str">
        <f xml:space="preserve"> _xll.EPMOlapMemberO("[CONTRATO].[PARENTH1].[C80142024]","","C80142024","","000;001")</f>
        <v>C80142024</v>
      </c>
      <c r="I209" s="16" t="str">
        <f xml:space="preserve"> _xll.EPMOlapMemberO("[AREA].[PARENTH1].[10000000025005]","","Gcia. Administración","","000;001")</f>
        <v>Gcia. Administración</v>
      </c>
      <c r="J209" s="17" t="str">
        <f xml:space="preserve"> _xll.EPMOlapMemberO("[RUBRO].[PARENTH1].[5118150001]","","TRAMITES Y LICENCIAS","","000;001")</f>
        <v>TRAMITES Y LICENCIAS</v>
      </c>
      <c r="K209" s="18" t="s">
        <v>735</v>
      </c>
      <c r="L209" s="18" t="s">
        <v>40</v>
      </c>
      <c r="M209" s="28" t="s">
        <v>452</v>
      </c>
      <c r="N209" s="18" t="s">
        <v>453</v>
      </c>
      <c r="O209" s="18" t="s">
        <v>454</v>
      </c>
      <c r="P209" s="28" t="s">
        <v>736</v>
      </c>
      <c r="Q209" s="28" t="s">
        <v>705</v>
      </c>
      <c r="R209" s="18" t="s">
        <v>40</v>
      </c>
      <c r="S209" s="18" t="s">
        <v>457</v>
      </c>
      <c r="T209" s="18" t="s">
        <v>35</v>
      </c>
      <c r="U209" s="18" t="s">
        <v>737</v>
      </c>
      <c r="V209" s="18" t="s">
        <v>459</v>
      </c>
      <c r="W209" s="18" t="s">
        <v>67</v>
      </c>
      <c r="X209" s="18" t="s">
        <v>40</v>
      </c>
      <c r="Y209" s="18" t="s">
        <v>40</v>
      </c>
      <c r="Z209" s="19" t="s">
        <v>68</v>
      </c>
      <c r="AA209" s="20">
        <v>307461977278</v>
      </c>
      <c r="AB209" s="19">
        <v>216000000</v>
      </c>
      <c r="AC209" s="21">
        <v>10000000</v>
      </c>
      <c r="AD209" s="21">
        <v>10000000</v>
      </c>
      <c r="AE209" s="21">
        <v>10000000</v>
      </c>
      <c r="AF209" s="21">
        <v>20000000</v>
      </c>
      <c r="AG209" s="21">
        <v>20000000</v>
      </c>
      <c r="AH209" s="21">
        <v>20000000</v>
      </c>
      <c r="AI209" s="21">
        <v>30000000</v>
      </c>
      <c r="AJ209" s="21">
        <v>30000000</v>
      </c>
      <c r="AK209" s="21">
        <v>30000000</v>
      </c>
      <c r="AL209" s="21">
        <v>20000000</v>
      </c>
      <c r="AM209" s="21">
        <v>16000000</v>
      </c>
      <c r="AN209" s="21">
        <v>0</v>
      </c>
      <c r="AO209" s="21">
        <v>0</v>
      </c>
      <c r="AP209" s="21">
        <v>0</v>
      </c>
      <c r="AQ209" s="21">
        <v>0</v>
      </c>
      <c r="AR209" s="21">
        <v>0</v>
      </c>
    </row>
    <row r="210" spans="8:44" ht="29" x14ac:dyDescent="0.35">
      <c r="H210" s="16" t="str">
        <f xml:space="preserve"> _xll.EPMOlapMemberO("[CONTRATO].[PARENTH1].[C80152024]","","C80152024","","000;001")</f>
        <v>C80152024</v>
      </c>
      <c r="I210" s="16" t="str">
        <f xml:space="preserve"> _xll.EPMOlapMemberO("[AREA].[PARENTH1].[10000000025005]","","Gcia. Administración","","000;001")</f>
        <v>Gcia. Administración</v>
      </c>
      <c r="J210" s="17" t="str">
        <f xml:space="preserve"> _xll.EPMOlapMemberO("[RUBRO].[PARENTH1].[5118150001]","","TRAMITES Y LICENCIAS","","000;001")</f>
        <v>TRAMITES Y LICENCIAS</v>
      </c>
      <c r="K210" s="18" t="s">
        <v>738</v>
      </c>
      <c r="L210" s="18" t="s">
        <v>40</v>
      </c>
      <c r="M210" s="28" t="s">
        <v>452</v>
      </c>
      <c r="N210" s="18" t="s">
        <v>453</v>
      </c>
      <c r="O210" s="18" t="s">
        <v>454</v>
      </c>
      <c r="P210" s="28" t="s">
        <v>739</v>
      </c>
      <c r="Q210" s="28" t="s">
        <v>705</v>
      </c>
      <c r="R210" s="18" t="s">
        <v>40</v>
      </c>
      <c r="S210" s="18" t="s">
        <v>457</v>
      </c>
      <c r="T210" s="18" t="s">
        <v>35</v>
      </c>
      <c r="U210" s="18" t="s">
        <v>740</v>
      </c>
      <c r="V210" s="18" t="s">
        <v>459</v>
      </c>
      <c r="W210" s="18" t="s">
        <v>67</v>
      </c>
      <c r="X210" s="18" t="s">
        <v>40</v>
      </c>
      <c r="Y210" s="18" t="s">
        <v>40</v>
      </c>
      <c r="Z210" s="19" t="s">
        <v>68</v>
      </c>
      <c r="AA210" s="20">
        <v>307461977278</v>
      </c>
      <c r="AB210" s="19">
        <v>220000000</v>
      </c>
      <c r="AC210" s="21">
        <v>10000000</v>
      </c>
      <c r="AD210" s="21">
        <v>10000000</v>
      </c>
      <c r="AE210" s="21">
        <v>10000000</v>
      </c>
      <c r="AF210" s="21">
        <v>20000000</v>
      </c>
      <c r="AG210" s="21">
        <v>20000000</v>
      </c>
      <c r="AH210" s="21">
        <v>20000000</v>
      </c>
      <c r="AI210" s="21">
        <v>20000000</v>
      </c>
      <c r="AJ210" s="21">
        <v>30000000</v>
      </c>
      <c r="AK210" s="21">
        <v>30000000</v>
      </c>
      <c r="AL210" s="21">
        <v>25000000</v>
      </c>
      <c r="AM210" s="21">
        <v>15000000</v>
      </c>
      <c r="AN210" s="21">
        <v>10000000</v>
      </c>
      <c r="AO210" s="21">
        <v>0</v>
      </c>
      <c r="AP210" s="21">
        <v>0</v>
      </c>
      <c r="AQ210" s="21">
        <v>0</v>
      </c>
      <c r="AR210" s="21">
        <v>0</v>
      </c>
    </row>
    <row r="211" spans="8:44" ht="26" x14ac:dyDescent="0.35">
      <c r="H211" s="16" t="str">
        <f xml:space="preserve"> _xll.EPMOlapMemberO("[CONTRATO].[PARENTH1].[C80162024]","","C80162024","","000;001")</f>
        <v>C80162024</v>
      </c>
      <c r="I211" s="16" t="str">
        <f xml:space="preserve"> _xll.EPMOlapMemberO("[AREA].[PARENTH1].[10000000025005]","","Gcia. Administración","","000;001")</f>
        <v>Gcia. Administración</v>
      </c>
      <c r="J211" s="17" t="str">
        <f xml:space="preserve"> _xll.EPMOlapMemberO("[RUBRO].[PARENTH1].[5118150001]","","TRAMITES Y LICENCIAS","","000;001")</f>
        <v>TRAMITES Y LICENCIAS</v>
      </c>
      <c r="K211" s="18" t="s">
        <v>741</v>
      </c>
      <c r="L211" s="18" t="s">
        <v>40</v>
      </c>
      <c r="M211" s="28" t="s">
        <v>452</v>
      </c>
      <c r="N211" s="18" t="s">
        <v>453</v>
      </c>
      <c r="O211" s="18" t="s">
        <v>454</v>
      </c>
      <c r="P211" s="28" t="s">
        <v>742</v>
      </c>
      <c r="Q211" s="28" t="s">
        <v>705</v>
      </c>
      <c r="R211" s="18" t="s">
        <v>40</v>
      </c>
      <c r="S211" s="18" t="s">
        <v>48</v>
      </c>
      <c r="T211" s="18" t="s">
        <v>35</v>
      </c>
      <c r="U211" s="18" t="s">
        <v>743</v>
      </c>
      <c r="V211" s="18" t="s">
        <v>459</v>
      </c>
      <c r="W211" s="18" t="s">
        <v>67</v>
      </c>
      <c r="X211" s="18" t="s">
        <v>40</v>
      </c>
      <c r="Y211" s="18" t="s">
        <v>40</v>
      </c>
      <c r="Z211" s="19" t="s">
        <v>68</v>
      </c>
      <c r="AA211" s="20">
        <v>307461977278</v>
      </c>
      <c r="AB211" s="19">
        <v>96911005</v>
      </c>
      <c r="AC211" s="21">
        <v>5000000</v>
      </c>
      <c r="AD211" s="21">
        <v>5000000</v>
      </c>
      <c r="AE211" s="21">
        <v>20000000</v>
      </c>
      <c r="AF211" s="21">
        <v>10000000</v>
      </c>
      <c r="AG211" s="21">
        <v>10000000</v>
      </c>
      <c r="AH211" s="21">
        <v>8911005</v>
      </c>
      <c r="AI211" s="21">
        <v>10000000</v>
      </c>
      <c r="AJ211" s="21">
        <v>8000000</v>
      </c>
      <c r="AK211" s="21">
        <v>5000000</v>
      </c>
      <c r="AL211" s="21">
        <v>5000000</v>
      </c>
      <c r="AM211" s="21">
        <v>5000000</v>
      </c>
      <c r="AN211" s="21">
        <v>5000000</v>
      </c>
      <c r="AO211" s="21">
        <v>0</v>
      </c>
      <c r="AP211" s="21">
        <v>0</v>
      </c>
      <c r="AQ211" s="21">
        <v>0</v>
      </c>
      <c r="AR211" s="21">
        <v>0</v>
      </c>
    </row>
    <row r="212" spans="8:44" ht="26" x14ac:dyDescent="0.35">
      <c r="H212" s="16" t="str">
        <f xml:space="preserve"> _xll.EPMOlapMemberO("[CONTRATO].[PARENTH1].[C80172024]","","C80172024","","000;001")</f>
        <v>C80172024</v>
      </c>
      <c r="I212" s="16" t="str">
        <f xml:space="preserve"> _xll.EPMOlapMemberO("[AREA].[PARENTH1].[10000000025005]","","Gcia. Administración","","000;001")</f>
        <v>Gcia. Administración</v>
      </c>
      <c r="J212" s="17" t="str">
        <f xml:space="preserve"> _xll.EPMOlapMemberO("[RUBRO].[PARENTH1].[5118150001]","","TRAMITES Y LICENCIAS","","000;001")</f>
        <v>TRAMITES Y LICENCIAS</v>
      </c>
      <c r="K212" s="18" t="s">
        <v>744</v>
      </c>
      <c r="L212" s="18" t="s">
        <v>40</v>
      </c>
      <c r="M212" s="28" t="s">
        <v>452</v>
      </c>
      <c r="N212" s="18" t="s">
        <v>453</v>
      </c>
      <c r="O212" s="18" t="s">
        <v>454</v>
      </c>
      <c r="P212" s="28" t="s">
        <v>745</v>
      </c>
      <c r="Q212" s="28" t="s">
        <v>705</v>
      </c>
      <c r="R212" s="18" t="s">
        <v>40</v>
      </c>
      <c r="S212" s="18" t="s">
        <v>48</v>
      </c>
      <c r="T212" s="18" t="s">
        <v>35</v>
      </c>
      <c r="U212" s="18" t="s">
        <v>746</v>
      </c>
      <c r="V212" s="18" t="s">
        <v>459</v>
      </c>
      <c r="W212" s="18" t="s">
        <v>67</v>
      </c>
      <c r="X212" s="18" t="s">
        <v>40</v>
      </c>
      <c r="Y212" s="18" t="s">
        <v>40</v>
      </c>
      <c r="Z212" s="19" t="s">
        <v>68</v>
      </c>
      <c r="AA212" s="20">
        <v>307461977278</v>
      </c>
      <c r="AB212" s="19">
        <v>200000000</v>
      </c>
      <c r="AC212" s="21">
        <v>16666666</v>
      </c>
      <c r="AD212" s="21">
        <v>16666674</v>
      </c>
      <c r="AE212" s="21">
        <v>16666666</v>
      </c>
      <c r="AF212" s="21">
        <v>16666666</v>
      </c>
      <c r="AG212" s="21">
        <v>16666666</v>
      </c>
      <c r="AH212" s="21">
        <v>16666666</v>
      </c>
      <c r="AI212" s="21">
        <v>16666666</v>
      </c>
      <c r="AJ212" s="21">
        <v>16666666</v>
      </c>
      <c r="AK212" s="21">
        <v>16666666</v>
      </c>
      <c r="AL212" s="21">
        <v>16666666</v>
      </c>
      <c r="AM212" s="21">
        <v>16666666</v>
      </c>
      <c r="AN212" s="21">
        <v>16666666</v>
      </c>
      <c r="AO212" s="21">
        <v>0</v>
      </c>
      <c r="AP212" s="21">
        <v>0</v>
      </c>
      <c r="AQ212" s="21">
        <v>0</v>
      </c>
      <c r="AR212" s="21">
        <v>0</v>
      </c>
    </row>
    <row r="213" spans="8:44" ht="29" x14ac:dyDescent="0.35">
      <c r="H213" s="16" t="str">
        <f xml:space="preserve"> _xll.EPMOlapMemberO("[CONTRATO].[PARENTH1].[C80182024]","","C80182024","","000;001")</f>
        <v>C80182024</v>
      </c>
      <c r="I213" s="16" t="str">
        <f xml:space="preserve"> _xll.EPMOlapMemberO("[AREA].[PARENTH1].[10000000025005]","","Gcia. Administración","","000;001")</f>
        <v>Gcia. Administración</v>
      </c>
      <c r="J213" s="17" t="str">
        <f xml:space="preserve"> _xll.EPMOlapMemberO("[RUBRO].[PARENTH1].[5118150001]","","TRAMITES Y LICENCIAS","","000;001")</f>
        <v>TRAMITES Y LICENCIAS</v>
      </c>
      <c r="K213" s="18" t="s">
        <v>747</v>
      </c>
      <c r="L213" s="18" t="s">
        <v>40</v>
      </c>
      <c r="M213" s="28" t="s">
        <v>452</v>
      </c>
      <c r="N213" s="18" t="s">
        <v>453</v>
      </c>
      <c r="O213" s="18" t="s">
        <v>454</v>
      </c>
      <c r="P213" s="28" t="s">
        <v>748</v>
      </c>
      <c r="Q213" s="28" t="s">
        <v>705</v>
      </c>
      <c r="R213" s="18" t="s">
        <v>40</v>
      </c>
      <c r="S213" s="18" t="s">
        <v>48</v>
      </c>
      <c r="T213" s="18" t="s">
        <v>35</v>
      </c>
      <c r="U213" s="18" t="s">
        <v>749</v>
      </c>
      <c r="V213" s="18" t="s">
        <v>459</v>
      </c>
      <c r="W213" s="18" t="s">
        <v>67</v>
      </c>
      <c r="X213" s="18" t="s">
        <v>40</v>
      </c>
      <c r="Y213" s="18" t="s">
        <v>40</v>
      </c>
      <c r="Z213" s="19" t="s">
        <v>68</v>
      </c>
      <c r="AA213" s="20">
        <v>307461977278</v>
      </c>
      <c r="AB213" s="19">
        <v>284350000</v>
      </c>
      <c r="AC213" s="21">
        <v>15000000</v>
      </c>
      <c r="AD213" s="21">
        <v>25000000</v>
      </c>
      <c r="AE213" s="21">
        <v>25000000</v>
      </c>
      <c r="AF213" s="21">
        <v>25000000</v>
      </c>
      <c r="AG213" s="21">
        <v>30000000</v>
      </c>
      <c r="AH213" s="21">
        <v>25000000</v>
      </c>
      <c r="AI213" s="21">
        <v>25000000</v>
      </c>
      <c r="AJ213" s="21">
        <v>25000000</v>
      </c>
      <c r="AK213" s="21">
        <v>25000000</v>
      </c>
      <c r="AL213" s="21">
        <v>23000000</v>
      </c>
      <c r="AM213" s="21">
        <v>22000000</v>
      </c>
      <c r="AN213" s="21">
        <v>19350000</v>
      </c>
      <c r="AO213" s="21">
        <v>0</v>
      </c>
      <c r="AP213" s="21">
        <v>0</v>
      </c>
      <c r="AQ213" s="21">
        <v>0</v>
      </c>
      <c r="AR213" s="21">
        <v>0</v>
      </c>
    </row>
    <row r="214" spans="8:44" ht="29" x14ac:dyDescent="0.35">
      <c r="H214" s="16" t="str">
        <f xml:space="preserve"> _xll.EPMOlapMemberO("[CONTRATO].[PARENTH1].[C80192024]","","C80192024","","000;001")</f>
        <v>C80192024</v>
      </c>
      <c r="I214" s="16" t="str">
        <f xml:space="preserve"> _xll.EPMOlapMemberO("[AREA].[PARENTH1].[10000000025005]","","Gcia. Administración","","000;001")</f>
        <v>Gcia. Administración</v>
      </c>
      <c r="J214" s="17" t="str">
        <f xml:space="preserve"> _xll.EPMOlapMemberO("[RUBRO].[PARENTH1].[5118150001]","","TRAMITES Y LICENCIAS","","000;001")</f>
        <v>TRAMITES Y LICENCIAS</v>
      </c>
      <c r="K214" s="18" t="s">
        <v>750</v>
      </c>
      <c r="L214" s="18" t="s">
        <v>40</v>
      </c>
      <c r="M214" s="28" t="s">
        <v>452</v>
      </c>
      <c r="N214" s="18" t="s">
        <v>453</v>
      </c>
      <c r="O214" s="18" t="s">
        <v>454</v>
      </c>
      <c r="P214" s="28" t="s">
        <v>751</v>
      </c>
      <c r="Q214" s="28" t="s">
        <v>705</v>
      </c>
      <c r="R214" s="18" t="s">
        <v>40</v>
      </c>
      <c r="S214" s="18" t="s">
        <v>48</v>
      </c>
      <c r="T214" s="18" t="s">
        <v>35</v>
      </c>
      <c r="U214" s="18" t="s">
        <v>749</v>
      </c>
      <c r="V214" s="18" t="s">
        <v>459</v>
      </c>
      <c r="W214" s="18" t="s">
        <v>67</v>
      </c>
      <c r="X214" s="18" t="s">
        <v>40</v>
      </c>
      <c r="Y214" s="18" t="s">
        <v>40</v>
      </c>
      <c r="Z214" s="19" t="s">
        <v>68</v>
      </c>
      <c r="AA214" s="20">
        <v>307461977278</v>
      </c>
      <c r="AB214" s="19">
        <v>229900000</v>
      </c>
      <c r="AC214" s="21">
        <v>5000000</v>
      </c>
      <c r="AD214" s="21">
        <v>6000000</v>
      </c>
      <c r="AE214" s="21">
        <v>12000000</v>
      </c>
      <c r="AF214" s="21">
        <v>23000000</v>
      </c>
      <c r="AG214" s="21">
        <v>20000000</v>
      </c>
      <c r="AH214" s="21">
        <v>25000000</v>
      </c>
      <c r="AI214" s="21">
        <v>32000000</v>
      </c>
      <c r="AJ214" s="21">
        <v>32000000</v>
      </c>
      <c r="AK214" s="21">
        <v>32000000</v>
      </c>
      <c r="AL214" s="21">
        <v>25000000</v>
      </c>
      <c r="AM214" s="21">
        <v>12000000</v>
      </c>
      <c r="AN214" s="21">
        <v>5900000</v>
      </c>
      <c r="AO214" s="21">
        <v>0</v>
      </c>
      <c r="AP214" s="21">
        <v>0</v>
      </c>
      <c r="AQ214" s="21">
        <v>0</v>
      </c>
      <c r="AR214" s="21">
        <v>0</v>
      </c>
    </row>
    <row r="215" spans="8:44" ht="26" x14ac:dyDescent="0.35">
      <c r="H215" s="16" t="str">
        <f xml:space="preserve"> _xll.EPMOlapMemberO("[CONTRATO].[PARENTH1].[C80202024]","","C80202024","","000;001")</f>
        <v>C80202024</v>
      </c>
      <c r="I215" s="16" t="str">
        <f xml:space="preserve"> _xll.EPMOlapMemberO("[AREA].[PARENTH1].[10000000025005]","","Gcia. Administración","","000;001")</f>
        <v>Gcia. Administración</v>
      </c>
      <c r="J215" s="17" t="str">
        <f xml:space="preserve"> _xll.EPMOlapMemberO("[RUBRO].[PARENTH1].[5118150001]","","TRAMITES Y LICENCIAS","","000;001")</f>
        <v>TRAMITES Y LICENCIAS</v>
      </c>
      <c r="K215" s="18" t="s">
        <v>752</v>
      </c>
      <c r="L215" s="18" t="s">
        <v>40</v>
      </c>
      <c r="M215" s="28" t="s">
        <v>452</v>
      </c>
      <c r="N215" s="18" t="s">
        <v>453</v>
      </c>
      <c r="O215" s="18" t="s">
        <v>454</v>
      </c>
      <c r="P215" s="28" t="s">
        <v>753</v>
      </c>
      <c r="Q215" s="28" t="s">
        <v>705</v>
      </c>
      <c r="R215" s="18" t="s">
        <v>40</v>
      </c>
      <c r="S215" s="18" t="s">
        <v>48</v>
      </c>
      <c r="T215" s="18" t="s">
        <v>35</v>
      </c>
      <c r="U215" s="18" t="s">
        <v>749</v>
      </c>
      <c r="V215" s="18" t="s">
        <v>459</v>
      </c>
      <c r="W215" s="18" t="s">
        <v>67</v>
      </c>
      <c r="X215" s="18" t="s">
        <v>40</v>
      </c>
      <c r="Y215" s="18" t="s">
        <v>40</v>
      </c>
      <c r="Z215" s="19" t="s">
        <v>68</v>
      </c>
      <c r="AA215" s="20">
        <v>307461977278</v>
      </c>
      <c r="AB215" s="19">
        <v>130075000</v>
      </c>
      <c r="AC215" s="21">
        <v>6000000</v>
      </c>
      <c r="AD215" s="21">
        <v>9000000</v>
      </c>
      <c r="AE215" s="21">
        <v>14000000</v>
      </c>
      <c r="AF215" s="21">
        <v>14000000</v>
      </c>
      <c r="AG215" s="21">
        <v>14000000</v>
      </c>
      <c r="AH215" s="21">
        <v>14000000</v>
      </c>
      <c r="AI215" s="21">
        <v>14000000</v>
      </c>
      <c r="AJ215" s="21">
        <v>12000000</v>
      </c>
      <c r="AK215" s="21">
        <v>12000000</v>
      </c>
      <c r="AL215" s="21">
        <v>9000000</v>
      </c>
      <c r="AM215" s="21">
        <v>9000000</v>
      </c>
      <c r="AN215" s="21">
        <v>3075000</v>
      </c>
      <c r="AO215" s="21">
        <v>0</v>
      </c>
      <c r="AP215" s="21">
        <v>0</v>
      </c>
      <c r="AQ215" s="21">
        <v>0</v>
      </c>
      <c r="AR215" s="21">
        <v>0</v>
      </c>
    </row>
    <row r="216" spans="8:44" ht="26" x14ac:dyDescent="0.35">
      <c r="H216" s="16" t="str">
        <f xml:space="preserve"> _xll.EPMOlapMemberO("[CONTRATO].[PARENTH1].[C80212024]","","C80212024","","000;001")</f>
        <v>C80212024</v>
      </c>
      <c r="I216" s="16" t="str">
        <f xml:space="preserve"> _xll.EPMOlapMemberO("[AREA].[PARENTH1].[10000000025005]","","Gcia. Administración","","000;001")</f>
        <v>Gcia. Administración</v>
      </c>
      <c r="J216" s="17" t="str">
        <f xml:space="preserve"> _xll.EPMOlapMemberO("[RUBRO].[PARENTH1].[5118150001]","","TRAMITES Y LICENCIAS","","000;001")</f>
        <v>TRAMITES Y LICENCIAS</v>
      </c>
      <c r="K216" s="18" t="s">
        <v>754</v>
      </c>
      <c r="L216" s="18" t="s">
        <v>40</v>
      </c>
      <c r="M216" s="28" t="s">
        <v>452</v>
      </c>
      <c r="N216" s="18" t="s">
        <v>453</v>
      </c>
      <c r="O216" s="18" t="s">
        <v>454</v>
      </c>
      <c r="P216" s="28" t="s">
        <v>755</v>
      </c>
      <c r="Q216" s="28" t="s">
        <v>705</v>
      </c>
      <c r="R216" s="18" t="s">
        <v>40</v>
      </c>
      <c r="S216" s="18" t="s">
        <v>48</v>
      </c>
      <c r="T216" s="18" t="s">
        <v>35</v>
      </c>
      <c r="U216" s="18" t="s">
        <v>749</v>
      </c>
      <c r="V216" s="18" t="s">
        <v>459</v>
      </c>
      <c r="W216" s="18" t="s">
        <v>67</v>
      </c>
      <c r="X216" s="18" t="s">
        <v>40</v>
      </c>
      <c r="Y216" s="18" t="s">
        <v>40</v>
      </c>
      <c r="Z216" s="19" t="s">
        <v>68</v>
      </c>
      <c r="AA216" s="20">
        <v>307461977278</v>
      </c>
      <c r="AB216" s="19">
        <v>60500000</v>
      </c>
      <c r="AC216" s="21">
        <v>0</v>
      </c>
      <c r="AD216" s="21">
        <v>0</v>
      </c>
      <c r="AE216" s="21">
        <v>4000000</v>
      </c>
      <c r="AF216" s="21">
        <v>4000000</v>
      </c>
      <c r="AG216" s="21">
        <v>8000000</v>
      </c>
      <c r="AH216" s="21">
        <v>8000000</v>
      </c>
      <c r="AI216" s="21">
        <v>8000000</v>
      </c>
      <c r="AJ216" s="21">
        <v>9000000</v>
      </c>
      <c r="AK216" s="21">
        <v>8000000</v>
      </c>
      <c r="AL216" s="21">
        <v>9000000</v>
      </c>
      <c r="AM216" s="21">
        <v>2500000</v>
      </c>
      <c r="AN216" s="21">
        <v>0</v>
      </c>
      <c r="AO216" s="21">
        <v>0</v>
      </c>
      <c r="AP216" s="21">
        <v>0</v>
      </c>
      <c r="AQ216" s="21">
        <v>0</v>
      </c>
      <c r="AR216" s="21">
        <v>0</v>
      </c>
    </row>
    <row r="217" spans="8:44" ht="29" x14ac:dyDescent="0.35">
      <c r="H217" s="16" t="str">
        <f xml:space="preserve"> _xll.EPMOlapMemberO("[CONTRATO].[PARENTH1].[C80222024]","","C80222024","","000;001")</f>
        <v>C80222024</v>
      </c>
      <c r="I217" s="16" t="str">
        <f xml:space="preserve"> _xll.EPMOlapMemberO("[AREA].[PARENTH1].[10000000025005]","","Gcia. Administración","","000;001")</f>
        <v>Gcia. Administración</v>
      </c>
      <c r="J217" s="17" t="str">
        <f xml:space="preserve"> _xll.EPMOlapMemberO("[RUBRO].[PARENTH1].[5118150001]","","TRAMITES Y LICENCIAS","","000;001")</f>
        <v>TRAMITES Y LICENCIAS</v>
      </c>
      <c r="K217" s="18" t="s">
        <v>756</v>
      </c>
      <c r="L217" s="18" t="s">
        <v>40</v>
      </c>
      <c r="M217" s="28" t="s">
        <v>452</v>
      </c>
      <c r="N217" s="18" t="s">
        <v>453</v>
      </c>
      <c r="O217" s="18" t="s">
        <v>454</v>
      </c>
      <c r="P217" s="28" t="s">
        <v>757</v>
      </c>
      <c r="Q217" s="28" t="s">
        <v>705</v>
      </c>
      <c r="R217" s="18" t="s">
        <v>40</v>
      </c>
      <c r="S217" s="18" t="s">
        <v>48</v>
      </c>
      <c r="T217" s="18" t="s">
        <v>35</v>
      </c>
      <c r="U217" s="18" t="s">
        <v>749</v>
      </c>
      <c r="V217" s="18" t="s">
        <v>459</v>
      </c>
      <c r="W217" s="18" t="s">
        <v>67</v>
      </c>
      <c r="X217" s="18" t="s">
        <v>40</v>
      </c>
      <c r="Y217" s="18" t="s">
        <v>40</v>
      </c>
      <c r="Z217" s="19" t="s">
        <v>68</v>
      </c>
      <c r="AA217" s="20">
        <v>307461977278</v>
      </c>
      <c r="AB217" s="19">
        <v>118580000</v>
      </c>
      <c r="AC217" s="21">
        <v>0</v>
      </c>
      <c r="AD217" s="21">
        <v>5000000</v>
      </c>
      <c r="AE217" s="21">
        <v>15000000</v>
      </c>
      <c r="AF217" s="21">
        <v>10000000</v>
      </c>
      <c r="AG217" s="21">
        <v>8000000</v>
      </c>
      <c r="AH217" s="21">
        <v>15000000</v>
      </c>
      <c r="AI217" s="21">
        <v>15000000</v>
      </c>
      <c r="AJ217" s="21">
        <v>15000000</v>
      </c>
      <c r="AK217" s="21">
        <v>15000000</v>
      </c>
      <c r="AL217" s="21">
        <v>15000000</v>
      </c>
      <c r="AM217" s="21">
        <v>5580000</v>
      </c>
      <c r="AN217" s="21">
        <v>0</v>
      </c>
      <c r="AO217" s="21">
        <v>0</v>
      </c>
      <c r="AP217" s="21">
        <v>0</v>
      </c>
      <c r="AQ217" s="21">
        <v>0</v>
      </c>
      <c r="AR217" s="21">
        <v>0</v>
      </c>
    </row>
    <row r="218" spans="8:44" ht="29" x14ac:dyDescent="0.35">
      <c r="H218" s="16" t="str">
        <f xml:space="preserve"> _xll.EPMOlapMemberO("[CONTRATO].[PARENTH1].[C80232024]","","C80232024","","000;001")</f>
        <v>C80232024</v>
      </c>
      <c r="I218" s="16" t="str">
        <f xml:space="preserve"> _xll.EPMOlapMemberO("[AREA].[PARENTH1].[10000000025005]","","Gcia. Administración","","000;001")</f>
        <v>Gcia. Administración</v>
      </c>
      <c r="J218" s="17" t="str">
        <f xml:space="preserve"> _xll.EPMOlapMemberO("[RUBRO].[PARENTH1].[5118150001]","","TRAMITES Y LICENCIAS","","000;001")</f>
        <v>TRAMITES Y LICENCIAS</v>
      </c>
      <c r="K218" s="18" t="s">
        <v>758</v>
      </c>
      <c r="L218" s="18" t="s">
        <v>40</v>
      </c>
      <c r="M218" s="28" t="s">
        <v>452</v>
      </c>
      <c r="N218" s="18" t="s">
        <v>453</v>
      </c>
      <c r="O218" s="18" t="s">
        <v>454</v>
      </c>
      <c r="P218" s="28" t="s">
        <v>759</v>
      </c>
      <c r="Q218" s="28" t="s">
        <v>705</v>
      </c>
      <c r="R218" s="18" t="s">
        <v>40</v>
      </c>
      <c r="S218" s="18" t="s">
        <v>48</v>
      </c>
      <c r="T218" s="18" t="s">
        <v>35</v>
      </c>
      <c r="U218" s="18" t="s">
        <v>749</v>
      </c>
      <c r="V218" s="18" t="s">
        <v>459</v>
      </c>
      <c r="W218" s="18" t="s">
        <v>67</v>
      </c>
      <c r="X218" s="18" t="s">
        <v>40</v>
      </c>
      <c r="Y218" s="18" t="s">
        <v>40</v>
      </c>
      <c r="Z218" s="19" t="s">
        <v>68</v>
      </c>
      <c r="AA218" s="20">
        <v>307461977278</v>
      </c>
      <c r="AB218" s="19">
        <v>50215000</v>
      </c>
      <c r="AC218" s="21">
        <v>0</v>
      </c>
      <c r="AD218" s="21">
        <v>5000000</v>
      </c>
      <c r="AE218" s="21">
        <v>5000000</v>
      </c>
      <c r="AF218" s="21">
        <v>5000000</v>
      </c>
      <c r="AG218" s="21">
        <v>5000000</v>
      </c>
      <c r="AH218" s="21">
        <v>5000000</v>
      </c>
      <c r="AI218" s="21">
        <v>5000000</v>
      </c>
      <c r="AJ218" s="21">
        <v>5000000</v>
      </c>
      <c r="AK218" s="21">
        <v>5000000</v>
      </c>
      <c r="AL218" s="21">
        <v>5000000</v>
      </c>
      <c r="AM218" s="21">
        <v>5215000</v>
      </c>
      <c r="AN218" s="21">
        <v>0</v>
      </c>
      <c r="AO218" s="21">
        <v>0</v>
      </c>
      <c r="AP218" s="21">
        <v>0</v>
      </c>
      <c r="AQ218" s="21">
        <v>0</v>
      </c>
      <c r="AR218" s="21">
        <v>0</v>
      </c>
    </row>
    <row r="219" spans="8:44" ht="29" x14ac:dyDescent="0.35">
      <c r="H219" s="16" t="str">
        <f xml:space="preserve"> _xll.EPMOlapMemberO("[CONTRATO].[PARENTH1].[C80242024]","","C80242024","","000;001")</f>
        <v>C80242024</v>
      </c>
      <c r="I219" s="16" t="str">
        <f xml:space="preserve"> _xll.EPMOlapMemberO("[AREA].[PARENTH1].[10000000025005]","","Gcia. Administración","","000;001")</f>
        <v>Gcia. Administración</v>
      </c>
      <c r="J219" s="17" t="str">
        <f xml:space="preserve"> _xll.EPMOlapMemberO("[RUBRO].[PARENTH1].[5118150001]","","TRAMITES Y LICENCIAS","","000;001")</f>
        <v>TRAMITES Y LICENCIAS</v>
      </c>
      <c r="K219" s="18" t="s">
        <v>760</v>
      </c>
      <c r="L219" s="18" t="s">
        <v>40</v>
      </c>
      <c r="M219" s="28" t="s">
        <v>452</v>
      </c>
      <c r="N219" s="18" t="s">
        <v>453</v>
      </c>
      <c r="O219" s="18" t="s">
        <v>454</v>
      </c>
      <c r="P219" s="28" t="s">
        <v>761</v>
      </c>
      <c r="Q219" s="28" t="s">
        <v>705</v>
      </c>
      <c r="R219" s="18" t="s">
        <v>40</v>
      </c>
      <c r="S219" s="18" t="s">
        <v>48</v>
      </c>
      <c r="T219" s="18" t="s">
        <v>35</v>
      </c>
      <c r="U219" s="18" t="s">
        <v>749</v>
      </c>
      <c r="V219" s="18" t="s">
        <v>459</v>
      </c>
      <c r="W219" s="18" t="s">
        <v>67</v>
      </c>
      <c r="X219" s="18" t="s">
        <v>40</v>
      </c>
      <c r="Y219" s="18" t="s">
        <v>40</v>
      </c>
      <c r="Z219" s="19" t="s">
        <v>68</v>
      </c>
      <c r="AA219" s="20">
        <v>307461977278</v>
      </c>
      <c r="AB219" s="19">
        <v>89177000</v>
      </c>
      <c r="AC219" s="21">
        <v>5000000</v>
      </c>
      <c r="AD219" s="21">
        <v>6000000</v>
      </c>
      <c r="AE219" s="21">
        <v>8000000</v>
      </c>
      <c r="AF219" s="21">
        <v>8000000</v>
      </c>
      <c r="AG219" s="21">
        <v>8000000</v>
      </c>
      <c r="AH219" s="21">
        <v>9000000</v>
      </c>
      <c r="AI219" s="21">
        <v>8000000</v>
      </c>
      <c r="AJ219" s="21">
        <v>8000000</v>
      </c>
      <c r="AK219" s="21">
        <v>8000000</v>
      </c>
      <c r="AL219" s="21">
        <v>8000000</v>
      </c>
      <c r="AM219" s="21">
        <v>8000000</v>
      </c>
      <c r="AN219" s="21">
        <v>5177000</v>
      </c>
      <c r="AO219" s="21">
        <v>0</v>
      </c>
      <c r="AP219" s="21">
        <v>0</v>
      </c>
      <c r="AQ219" s="21">
        <v>0</v>
      </c>
      <c r="AR219" s="21">
        <v>0</v>
      </c>
    </row>
    <row r="220" spans="8:44" ht="26" x14ac:dyDescent="0.35">
      <c r="H220" s="16" t="str">
        <f xml:space="preserve"> _xll.EPMOlapMemberO("[CONTRATO].[PARENTH1].[C80252024]","","C80252024","","000;001")</f>
        <v>C80252024</v>
      </c>
      <c r="I220" s="16" t="str">
        <f xml:space="preserve"> _xll.EPMOlapMemberO("[AREA].[PARENTH1].[10000000025005]","","Gcia. Administración","","000;001")</f>
        <v>Gcia. Administración</v>
      </c>
      <c r="J220" s="17" t="str">
        <f xml:space="preserve"> _xll.EPMOlapMemberO("[RUBRO].[PARENTH1].[5118150001]","","TRAMITES Y LICENCIAS","","000;001")</f>
        <v>TRAMITES Y LICENCIAS</v>
      </c>
      <c r="K220" s="18" t="s">
        <v>762</v>
      </c>
      <c r="L220" s="18" t="s">
        <v>40</v>
      </c>
      <c r="M220" s="28" t="s">
        <v>452</v>
      </c>
      <c r="N220" s="18" t="s">
        <v>453</v>
      </c>
      <c r="O220" s="18" t="s">
        <v>454</v>
      </c>
      <c r="P220" s="28" t="s">
        <v>763</v>
      </c>
      <c r="Q220" s="28" t="s">
        <v>705</v>
      </c>
      <c r="R220" s="18" t="s">
        <v>40</v>
      </c>
      <c r="S220" s="18" t="s">
        <v>48</v>
      </c>
      <c r="T220" s="18" t="s">
        <v>35</v>
      </c>
      <c r="U220" s="18" t="s">
        <v>749</v>
      </c>
      <c r="V220" s="18" t="s">
        <v>459</v>
      </c>
      <c r="W220" s="18" t="s">
        <v>67</v>
      </c>
      <c r="X220" s="18" t="s">
        <v>40</v>
      </c>
      <c r="Y220" s="18" t="s">
        <v>40</v>
      </c>
      <c r="Z220" s="19" t="s">
        <v>68</v>
      </c>
      <c r="AA220" s="20">
        <v>307461977278</v>
      </c>
      <c r="AB220" s="19">
        <v>48373320</v>
      </c>
      <c r="AC220" s="21">
        <v>0</v>
      </c>
      <c r="AD220" s="21">
        <v>2000000</v>
      </c>
      <c r="AE220" s="21">
        <v>5000000</v>
      </c>
      <c r="AF220" s="21">
        <v>5000000</v>
      </c>
      <c r="AG220" s="21">
        <v>5000000</v>
      </c>
      <c r="AH220" s="21">
        <v>5000000</v>
      </c>
      <c r="AI220" s="21">
        <v>5000000</v>
      </c>
      <c r="AJ220" s="21">
        <v>5000000</v>
      </c>
      <c r="AK220" s="21">
        <v>6000000</v>
      </c>
      <c r="AL220" s="21">
        <v>5000000</v>
      </c>
      <c r="AM220" s="21">
        <v>5373320</v>
      </c>
      <c r="AN220" s="21">
        <v>0</v>
      </c>
      <c r="AO220" s="21">
        <v>0</v>
      </c>
      <c r="AP220" s="21">
        <v>0</v>
      </c>
      <c r="AQ220" s="21">
        <v>0</v>
      </c>
      <c r="AR220" s="21">
        <v>0</v>
      </c>
    </row>
    <row r="221" spans="8:44" ht="26" x14ac:dyDescent="0.35">
      <c r="H221" s="16" t="str">
        <f xml:space="preserve"> _xll.EPMOlapMemberO("[CONTRATO].[PARENTH1].[C80262024]","","C80262024","","000;001")</f>
        <v>C80262024</v>
      </c>
      <c r="I221" s="16" t="str">
        <f xml:space="preserve"> _xll.EPMOlapMemberO("[AREA].[PARENTH1].[10000000025005]","","Gcia. Administración","","000;001")</f>
        <v>Gcia. Administración</v>
      </c>
      <c r="J221" s="17" t="str">
        <f xml:space="preserve"> _xll.EPMOlapMemberO("[RUBRO].[PARENTH1].[5118150001]","","TRAMITES Y LICENCIAS","","000;001")</f>
        <v>TRAMITES Y LICENCIAS</v>
      </c>
      <c r="K221" s="18" t="s">
        <v>764</v>
      </c>
      <c r="L221" s="18" t="s">
        <v>40</v>
      </c>
      <c r="M221" s="28" t="s">
        <v>452</v>
      </c>
      <c r="N221" s="18" t="s">
        <v>453</v>
      </c>
      <c r="O221" s="18" t="s">
        <v>454</v>
      </c>
      <c r="P221" s="28" t="s">
        <v>765</v>
      </c>
      <c r="Q221" s="28" t="s">
        <v>705</v>
      </c>
      <c r="R221" s="18" t="s">
        <v>40</v>
      </c>
      <c r="S221" s="18" t="s">
        <v>48</v>
      </c>
      <c r="T221" s="18" t="s">
        <v>35</v>
      </c>
      <c r="U221" s="18" t="s">
        <v>766</v>
      </c>
      <c r="V221" s="18" t="s">
        <v>459</v>
      </c>
      <c r="W221" s="18" t="s">
        <v>67</v>
      </c>
      <c r="X221" s="18" t="s">
        <v>40</v>
      </c>
      <c r="Y221" s="18" t="s">
        <v>40</v>
      </c>
      <c r="Z221" s="19" t="s">
        <v>68</v>
      </c>
      <c r="AA221" s="20">
        <v>307461977278</v>
      </c>
      <c r="AB221" s="19">
        <v>570000000</v>
      </c>
      <c r="AC221" s="21">
        <v>70000000</v>
      </c>
      <c r="AD221" s="21">
        <v>60000000</v>
      </c>
      <c r="AE221" s="21">
        <v>40000000</v>
      </c>
      <c r="AF221" s="21">
        <v>40000000</v>
      </c>
      <c r="AG221" s="21">
        <v>40000000</v>
      </c>
      <c r="AH221" s="21">
        <v>40000000</v>
      </c>
      <c r="AI221" s="21">
        <v>40000000</v>
      </c>
      <c r="AJ221" s="21">
        <v>40000000</v>
      </c>
      <c r="AK221" s="21">
        <v>40000000</v>
      </c>
      <c r="AL221" s="21">
        <v>40000000</v>
      </c>
      <c r="AM221" s="21">
        <v>60000000</v>
      </c>
      <c r="AN221" s="21">
        <v>60000000</v>
      </c>
      <c r="AO221" s="21">
        <v>0</v>
      </c>
      <c r="AP221" s="21">
        <v>0</v>
      </c>
      <c r="AQ221" s="21">
        <v>0</v>
      </c>
      <c r="AR221" s="21">
        <v>0</v>
      </c>
    </row>
    <row r="222" spans="8:44" ht="26" x14ac:dyDescent="0.35">
      <c r="H222" s="16" t="str">
        <f xml:space="preserve"> _xll.EPMOlapMemberO("[CONTRATO].[PARENTH1].[C80272024]","","C80272024","","000;001")</f>
        <v>C80272024</v>
      </c>
      <c r="I222" s="16" t="str">
        <f xml:space="preserve"> _xll.EPMOlapMemberO("[AREA].[PARENTH1].[10000000025005]","","Gcia. Administración","","000;001")</f>
        <v>Gcia. Administración</v>
      </c>
      <c r="J222" s="17" t="str">
        <f xml:space="preserve"> _xll.EPMOlapMemberO("[RUBRO].[PARENTH1].[5118150001]","","TRAMITES Y LICENCIAS","","000;001")</f>
        <v>TRAMITES Y LICENCIAS</v>
      </c>
      <c r="K222" s="18" t="s">
        <v>767</v>
      </c>
      <c r="L222" s="18" t="s">
        <v>40</v>
      </c>
      <c r="M222" s="28" t="s">
        <v>452</v>
      </c>
      <c r="N222" s="18" t="s">
        <v>453</v>
      </c>
      <c r="O222" s="18" t="s">
        <v>454</v>
      </c>
      <c r="P222" s="28" t="s">
        <v>491</v>
      </c>
      <c r="Q222" s="28" t="s">
        <v>705</v>
      </c>
      <c r="R222" s="18" t="s">
        <v>40</v>
      </c>
      <c r="S222" s="18" t="s">
        <v>48</v>
      </c>
      <c r="T222" s="18" t="s">
        <v>35</v>
      </c>
      <c r="U222" s="18" t="s">
        <v>766</v>
      </c>
      <c r="V222" s="18" t="s">
        <v>459</v>
      </c>
      <c r="W222" s="18" t="s">
        <v>67</v>
      </c>
      <c r="X222" s="18" t="s">
        <v>40</v>
      </c>
      <c r="Y222" s="18" t="s">
        <v>40</v>
      </c>
      <c r="Z222" s="19" t="s">
        <v>68</v>
      </c>
      <c r="AA222" s="20">
        <v>307461977278</v>
      </c>
      <c r="AB222" s="19">
        <v>520000000</v>
      </c>
      <c r="AC222" s="21">
        <v>30000000</v>
      </c>
      <c r="AD222" s="21">
        <v>40000000</v>
      </c>
      <c r="AE222" s="21">
        <v>40000000</v>
      </c>
      <c r="AF222" s="21">
        <v>50000000</v>
      </c>
      <c r="AG222" s="21">
        <v>50000000</v>
      </c>
      <c r="AH222" s="21">
        <v>50000000</v>
      </c>
      <c r="AI222" s="21">
        <v>50000000</v>
      </c>
      <c r="AJ222" s="21">
        <v>50000000</v>
      </c>
      <c r="AK222" s="21">
        <v>40000000</v>
      </c>
      <c r="AL222" s="21">
        <v>40000000</v>
      </c>
      <c r="AM222" s="21">
        <v>40000000</v>
      </c>
      <c r="AN222" s="21">
        <v>40000000</v>
      </c>
      <c r="AO222" s="21">
        <v>0</v>
      </c>
      <c r="AP222" s="21">
        <v>0</v>
      </c>
      <c r="AQ222" s="21">
        <v>0</v>
      </c>
      <c r="AR222" s="21">
        <v>0</v>
      </c>
    </row>
    <row r="223" spans="8:44" ht="26" x14ac:dyDescent="0.35">
      <c r="H223" s="16" t="str">
        <f xml:space="preserve"> _xll.EPMOlapMemberO("[CONTRATO].[PARENTH1].[C80282024]","","C80282024","","000;001")</f>
        <v>C80282024</v>
      </c>
      <c r="I223" s="16" t="str">
        <f xml:space="preserve"> _xll.EPMOlapMemberO("[AREA].[PARENTH1].[10000000025005]","","Gcia. Administración","","000;001")</f>
        <v>Gcia. Administración</v>
      </c>
      <c r="J223" s="17" t="str">
        <f xml:space="preserve"> _xll.EPMOlapMemberO("[RUBRO].[PARENTH1].[5118150001]","","TRAMITES Y LICENCIAS","","000;001")</f>
        <v>TRAMITES Y LICENCIAS</v>
      </c>
      <c r="K223" s="18" t="s">
        <v>768</v>
      </c>
      <c r="L223" s="18" t="s">
        <v>40</v>
      </c>
      <c r="M223" s="28" t="s">
        <v>452</v>
      </c>
      <c r="N223" s="18" t="s">
        <v>453</v>
      </c>
      <c r="O223" s="18" t="s">
        <v>454</v>
      </c>
      <c r="P223" s="28" t="s">
        <v>769</v>
      </c>
      <c r="Q223" s="28" t="s">
        <v>705</v>
      </c>
      <c r="R223" s="18" t="s">
        <v>40</v>
      </c>
      <c r="S223" s="18" t="s">
        <v>48</v>
      </c>
      <c r="T223" s="18" t="s">
        <v>35</v>
      </c>
      <c r="U223" s="18" t="s">
        <v>766</v>
      </c>
      <c r="V223" s="18" t="s">
        <v>459</v>
      </c>
      <c r="W223" s="18" t="s">
        <v>67</v>
      </c>
      <c r="X223" s="18" t="s">
        <v>40</v>
      </c>
      <c r="Y223" s="18" t="s">
        <v>40</v>
      </c>
      <c r="Z223" s="19" t="s">
        <v>68</v>
      </c>
      <c r="AA223" s="20">
        <v>307461977278</v>
      </c>
      <c r="AB223" s="19">
        <v>570000000</v>
      </c>
      <c r="AC223" s="21">
        <v>50000000</v>
      </c>
      <c r="AD223" s="21">
        <v>40000000</v>
      </c>
      <c r="AE223" s="21">
        <v>40000000</v>
      </c>
      <c r="AF223" s="21">
        <v>40000000</v>
      </c>
      <c r="AG223" s="21">
        <v>50000000</v>
      </c>
      <c r="AH223" s="21">
        <v>50000000</v>
      </c>
      <c r="AI223" s="21">
        <v>50000000</v>
      </c>
      <c r="AJ223" s="21">
        <v>50000000</v>
      </c>
      <c r="AK223" s="21">
        <v>50000000</v>
      </c>
      <c r="AL223" s="21">
        <v>50000000</v>
      </c>
      <c r="AM223" s="21">
        <v>50000000</v>
      </c>
      <c r="AN223" s="21">
        <v>50000000</v>
      </c>
      <c r="AO223" s="21">
        <v>0</v>
      </c>
      <c r="AP223" s="21">
        <v>0</v>
      </c>
      <c r="AQ223" s="21">
        <v>0</v>
      </c>
      <c r="AR223" s="21">
        <v>0</v>
      </c>
    </row>
    <row r="224" spans="8:44" ht="29" x14ac:dyDescent="0.35">
      <c r="H224" s="16" t="str">
        <f xml:space="preserve"> _xll.EPMOlapMemberO("[CONTRATO].[PARENTH1].[C80292024]","","C80292024","","000;001")</f>
        <v>C80292024</v>
      </c>
      <c r="I224" s="16" t="str">
        <f xml:space="preserve"> _xll.EPMOlapMemberO("[AREA].[PARENTH1].[10000000025005]","","Gcia. Administración","","000;001")</f>
        <v>Gcia. Administración</v>
      </c>
      <c r="J224" s="17" t="str">
        <f xml:space="preserve"> _xll.EPMOlapMemberO("[RUBRO].[PARENTH1].[5118150001]","","TRAMITES Y LICENCIAS","","000;001")</f>
        <v>TRAMITES Y LICENCIAS</v>
      </c>
      <c r="K224" s="18" t="s">
        <v>770</v>
      </c>
      <c r="L224" s="18" t="s">
        <v>40</v>
      </c>
      <c r="M224" s="28" t="s">
        <v>452</v>
      </c>
      <c r="N224" s="18" t="s">
        <v>453</v>
      </c>
      <c r="O224" s="18" t="s">
        <v>454</v>
      </c>
      <c r="P224" s="28" t="s">
        <v>771</v>
      </c>
      <c r="Q224" s="28" t="s">
        <v>705</v>
      </c>
      <c r="R224" s="18" t="s">
        <v>40</v>
      </c>
      <c r="S224" s="18" t="s">
        <v>48</v>
      </c>
      <c r="T224" s="18" t="s">
        <v>35</v>
      </c>
      <c r="U224" s="18" t="s">
        <v>766</v>
      </c>
      <c r="V224" s="18" t="s">
        <v>459</v>
      </c>
      <c r="W224" s="18" t="s">
        <v>67</v>
      </c>
      <c r="X224" s="18" t="s">
        <v>40</v>
      </c>
      <c r="Y224" s="18" t="s">
        <v>40</v>
      </c>
      <c r="Z224" s="19" t="s">
        <v>68</v>
      </c>
      <c r="AA224" s="20">
        <v>307461977278</v>
      </c>
      <c r="AB224" s="19">
        <v>500000000</v>
      </c>
      <c r="AC224" s="21">
        <v>10000000</v>
      </c>
      <c r="AD224" s="21">
        <v>20000000</v>
      </c>
      <c r="AE224" s="21">
        <v>50000000</v>
      </c>
      <c r="AF224" s="21">
        <v>50000000</v>
      </c>
      <c r="AG224" s="21">
        <v>50000000</v>
      </c>
      <c r="AH224" s="21">
        <v>50000000</v>
      </c>
      <c r="AI224" s="21">
        <v>50000000</v>
      </c>
      <c r="AJ224" s="21">
        <v>50000000</v>
      </c>
      <c r="AK224" s="21">
        <v>50000000</v>
      </c>
      <c r="AL224" s="21">
        <v>50000000</v>
      </c>
      <c r="AM224" s="21">
        <v>20000000</v>
      </c>
      <c r="AN224" s="21">
        <v>50000000</v>
      </c>
      <c r="AO224" s="21">
        <v>0</v>
      </c>
      <c r="AP224" s="21">
        <v>0</v>
      </c>
      <c r="AQ224" s="21">
        <v>0</v>
      </c>
      <c r="AR224" s="21">
        <v>0</v>
      </c>
    </row>
    <row r="225" spans="8:44" ht="26" x14ac:dyDescent="0.35">
      <c r="H225" s="16" t="str">
        <f xml:space="preserve"> _xll.EPMOlapMemberO("[CONTRATO].[PARENTH1].[C80302024]","","C80302024","","000;001")</f>
        <v>C80302024</v>
      </c>
      <c r="I225" s="16" t="str">
        <f xml:space="preserve"> _xll.EPMOlapMemberO("[AREA].[PARENTH1].[10000000025005]","","Gcia. Administración","","000;001")</f>
        <v>Gcia. Administración</v>
      </c>
      <c r="J225" s="17" t="str">
        <f xml:space="preserve"> _xll.EPMOlapMemberO("[RUBRO].[PARENTH1].[5118150001]","","TRAMITES Y LICENCIAS","","000;001")</f>
        <v>TRAMITES Y LICENCIAS</v>
      </c>
      <c r="K225" s="18" t="s">
        <v>772</v>
      </c>
      <c r="L225" s="18" t="s">
        <v>40</v>
      </c>
      <c r="M225" s="28" t="s">
        <v>452</v>
      </c>
      <c r="N225" s="18" t="s">
        <v>453</v>
      </c>
      <c r="O225" s="18" t="s">
        <v>454</v>
      </c>
      <c r="P225" s="28" t="s">
        <v>773</v>
      </c>
      <c r="Q225" s="28" t="s">
        <v>705</v>
      </c>
      <c r="R225" s="18" t="s">
        <v>40</v>
      </c>
      <c r="S225" s="18" t="s">
        <v>48</v>
      </c>
      <c r="T225" s="18" t="s">
        <v>35</v>
      </c>
      <c r="U225" s="18" t="s">
        <v>766</v>
      </c>
      <c r="V225" s="18" t="s">
        <v>459</v>
      </c>
      <c r="W225" s="18" t="s">
        <v>67</v>
      </c>
      <c r="X225" s="18" t="s">
        <v>40</v>
      </c>
      <c r="Y225" s="18" t="s">
        <v>40</v>
      </c>
      <c r="Z225" s="19" t="s">
        <v>68</v>
      </c>
      <c r="AA225" s="20">
        <v>307461977278</v>
      </c>
      <c r="AB225" s="19">
        <v>150000000</v>
      </c>
      <c r="AC225" s="21">
        <v>5000000</v>
      </c>
      <c r="AD225" s="21">
        <v>10000000</v>
      </c>
      <c r="AE225" s="21">
        <v>15000000</v>
      </c>
      <c r="AF225" s="21">
        <v>15000000</v>
      </c>
      <c r="AG225" s="21">
        <v>15000000</v>
      </c>
      <c r="AH225" s="21">
        <v>15000000</v>
      </c>
      <c r="AI225" s="21">
        <v>15000000</v>
      </c>
      <c r="AJ225" s="21">
        <v>15000000</v>
      </c>
      <c r="AK225" s="21">
        <v>15000000</v>
      </c>
      <c r="AL225" s="21">
        <v>10000000</v>
      </c>
      <c r="AM225" s="21">
        <v>10000000</v>
      </c>
      <c r="AN225" s="21">
        <v>10000000</v>
      </c>
      <c r="AO225" s="21">
        <v>0</v>
      </c>
      <c r="AP225" s="21">
        <v>0</v>
      </c>
      <c r="AQ225" s="21">
        <v>0</v>
      </c>
      <c r="AR225" s="21">
        <v>0</v>
      </c>
    </row>
    <row r="226" spans="8:44" ht="29" x14ac:dyDescent="0.35">
      <c r="H226" s="16" t="str">
        <f xml:space="preserve"> _xll.EPMOlapMemberO("[CONTRATO].[PARENTH1].[C80312024]","","C80312024","","000;001")</f>
        <v>C80312024</v>
      </c>
      <c r="I226" s="16" t="str">
        <f xml:space="preserve"> _xll.EPMOlapMemberO("[AREA].[PARENTH1].[10000000025005]","","Gcia. Administración","","000;001")</f>
        <v>Gcia. Administración</v>
      </c>
      <c r="J226" s="17" t="str">
        <f xml:space="preserve"> _xll.EPMOlapMemberO("[RUBRO].[PARENTH1].[5118150001]","","TRAMITES Y LICENCIAS","","000;001")</f>
        <v>TRAMITES Y LICENCIAS</v>
      </c>
      <c r="K226" s="18" t="s">
        <v>774</v>
      </c>
      <c r="L226" s="18" t="s">
        <v>40</v>
      </c>
      <c r="M226" s="28" t="s">
        <v>452</v>
      </c>
      <c r="N226" s="18" t="s">
        <v>453</v>
      </c>
      <c r="O226" s="18" t="s">
        <v>454</v>
      </c>
      <c r="P226" s="28" t="s">
        <v>775</v>
      </c>
      <c r="Q226" s="28" t="s">
        <v>705</v>
      </c>
      <c r="R226" s="18" t="s">
        <v>40</v>
      </c>
      <c r="S226" s="18" t="s">
        <v>48</v>
      </c>
      <c r="T226" s="18" t="s">
        <v>35</v>
      </c>
      <c r="U226" s="18" t="s">
        <v>766</v>
      </c>
      <c r="V226" s="18" t="s">
        <v>459</v>
      </c>
      <c r="W226" s="18" t="s">
        <v>67</v>
      </c>
      <c r="X226" s="18" t="s">
        <v>40</v>
      </c>
      <c r="Y226" s="18" t="s">
        <v>40</v>
      </c>
      <c r="Z226" s="19" t="s">
        <v>68</v>
      </c>
      <c r="AA226" s="20">
        <v>307461977278</v>
      </c>
      <c r="AB226" s="19">
        <v>570000000</v>
      </c>
      <c r="AC226" s="21">
        <v>70000000</v>
      </c>
      <c r="AD226" s="21">
        <v>60000000</v>
      </c>
      <c r="AE226" s="21">
        <v>40000000</v>
      </c>
      <c r="AF226" s="21">
        <v>40000000</v>
      </c>
      <c r="AG226" s="21">
        <v>40000000</v>
      </c>
      <c r="AH226" s="21">
        <v>40000000</v>
      </c>
      <c r="AI226" s="21">
        <v>40000000</v>
      </c>
      <c r="AJ226" s="21">
        <v>40000000</v>
      </c>
      <c r="AK226" s="21">
        <v>40000000</v>
      </c>
      <c r="AL226" s="21">
        <v>40000000</v>
      </c>
      <c r="AM226" s="21">
        <v>60000000</v>
      </c>
      <c r="AN226" s="21">
        <v>60000000</v>
      </c>
      <c r="AO226" s="21">
        <v>0</v>
      </c>
      <c r="AP226" s="21">
        <v>0</v>
      </c>
      <c r="AQ226" s="21">
        <v>0</v>
      </c>
      <c r="AR226" s="21">
        <v>0</v>
      </c>
    </row>
    <row r="227" spans="8:44" ht="29" x14ac:dyDescent="0.35">
      <c r="H227" s="16" t="str">
        <f xml:space="preserve"> _xll.EPMOlapMemberO("[CONTRATO].[PARENTH1].[C80322024]","","C80322024","","000;001")</f>
        <v>C80322024</v>
      </c>
      <c r="I227" s="16" t="str">
        <f xml:space="preserve"> _xll.EPMOlapMemberO("[AREA].[PARENTH1].[10000000025005]","","Gcia. Administración","","000;001")</f>
        <v>Gcia. Administración</v>
      </c>
      <c r="J227" s="17" t="str">
        <f xml:space="preserve"> _xll.EPMOlapMemberO("[RUBRO].[PARENTH1].[5118150001]","","TRAMITES Y LICENCIAS","","000;001")</f>
        <v>TRAMITES Y LICENCIAS</v>
      </c>
      <c r="K227" s="18" t="s">
        <v>776</v>
      </c>
      <c r="L227" s="18" t="s">
        <v>40</v>
      </c>
      <c r="M227" s="28" t="s">
        <v>452</v>
      </c>
      <c r="N227" s="18" t="s">
        <v>453</v>
      </c>
      <c r="O227" s="18" t="s">
        <v>454</v>
      </c>
      <c r="P227" s="28" t="s">
        <v>777</v>
      </c>
      <c r="Q227" s="28" t="s">
        <v>705</v>
      </c>
      <c r="R227" s="18" t="s">
        <v>40</v>
      </c>
      <c r="S227" s="18" t="s">
        <v>48</v>
      </c>
      <c r="T227" s="18" t="s">
        <v>35</v>
      </c>
      <c r="U227" s="18" t="s">
        <v>766</v>
      </c>
      <c r="V227" s="18" t="s">
        <v>459</v>
      </c>
      <c r="W227" s="18" t="s">
        <v>67</v>
      </c>
      <c r="X227" s="18" t="s">
        <v>40</v>
      </c>
      <c r="Y227" s="18" t="s">
        <v>40</v>
      </c>
      <c r="Z227" s="19" t="s">
        <v>68</v>
      </c>
      <c r="AA227" s="20">
        <v>307461977278</v>
      </c>
      <c r="AB227" s="19">
        <v>570000000</v>
      </c>
      <c r="AC227" s="21">
        <v>70000000</v>
      </c>
      <c r="AD227" s="21">
        <v>60000000</v>
      </c>
      <c r="AE227" s="21">
        <v>40000000</v>
      </c>
      <c r="AF227" s="21">
        <v>40000000</v>
      </c>
      <c r="AG227" s="21">
        <v>40000000</v>
      </c>
      <c r="AH227" s="21">
        <v>40000000</v>
      </c>
      <c r="AI227" s="21">
        <v>40000000</v>
      </c>
      <c r="AJ227" s="21">
        <v>40000000</v>
      </c>
      <c r="AK227" s="21">
        <v>40000000</v>
      </c>
      <c r="AL227" s="21">
        <v>40000000</v>
      </c>
      <c r="AM227" s="21">
        <v>60000000</v>
      </c>
      <c r="AN227" s="21">
        <v>60000000</v>
      </c>
      <c r="AO227" s="21">
        <v>0</v>
      </c>
      <c r="AP227" s="21">
        <v>0</v>
      </c>
      <c r="AQ227" s="21">
        <v>0</v>
      </c>
      <c r="AR227" s="21">
        <v>0</v>
      </c>
    </row>
    <row r="228" spans="8:44" ht="43.5" x14ac:dyDescent="0.35">
      <c r="H228" s="16" t="str">
        <f xml:space="preserve"> _xll.EPMOlapMemberO("[CONTRATO].[PARENTH1].[C80332024]","","C80332024","","000;001")</f>
        <v>C80332024</v>
      </c>
      <c r="I228" s="16" t="str">
        <f xml:space="preserve"> _xll.EPMOlapMemberO("[AREA].[PARENTH1].[10000000025005]","","Gcia. Administración","","000;001")</f>
        <v>Gcia. Administración</v>
      </c>
      <c r="J228" s="17" t="str">
        <f xml:space="preserve"> _xll.EPMOlapMemberO("[RUBRO].[PARENTH1].[5118150001]","","TRAMITES Y LICENCIAS","","000;001")</f>
        <v>TRAMITES Y LICENCIAS</v>
      </c>
      <c r="K228" s="18" t="s">
        <v>778</v>
      </c>
      <c r="L228" s="18" t="s">
        <v>40</v>
      </c>
      <c r="M228" s="28" t="s">
        <v>452</v>
      </c>
      <c r="N228" s="18" t="s">
        <v>453</v>
      </c>
      <c r="O228" s="18" t="s">
        <v>454</v>
      </c>
      <c r="P228" s="28" t="s">
        <v>779</v>
      </c>
      <c r="Q228" s="28" t="s">
        <v>705</v>
      </c>
      <c r="R228" s="18" t="s">
        <v>40</v>
      </c>
      <c r="S228" s="18" t="s">
        <v>48</v>
      </c>
      <c r="T228" s="18" t="s">
        <v>35</v>
      </c>
      <c r="U228" s="18" t="s">
        <v>766</v>
      </c>
      <c r="V228" s="18" t="s">
        <v>459</v>
      </c>
      <c r="W228" s="18" t="s">
        <v>67</v>
      </c>
      <c r="X228" s="18" t="s">
        <v>40</v>
      </c>
      <c r="Y228" s="18" t="s">
        <v>40</v>
      </c>
      <c r="Z228" s="19" t="s">
        <v>68</v>
      </c>
      <c r="AA228" s="20">
        <v>307461977278</v>
      </c>
      <c r="AB228" s="19">
        <v>80000000</v>
      </c>
      <c r="AC228" s="21">
        <v>5000000</v>
      </c>
      <c r="AD228" s="21">
        <v>6000000</v>
      </c>
      <c r="AE228" s="21">
        <v>8000000</v>
      </c>
      <c r="AF228" s="21">
        <v>5000000</v>
      </c>
      <c r="AG228" s="21">
        <v>7000000</v>
      </c>
      <c r="AH228" s="21">
        <v>8000000</v>
      </c>
      <c r="AI228" s="21">
        <v>6000000</v>
      </c>
      <c r="AJ228" s="21">
        <v>8000000</v>
      </c>
      <c r="AK228" s="21">
        <v>7000000</v>
      </c>
      <c r="AL228" s="21">
        <v>8000000</v>
      </c>
      <c r="AM228" s="21">
        <v>5000000</v>
      </c>
      <c r="AN228" s="21">
        <v>7000000</v>
      </c>
      <c r="AO228" s="21">
        <v>0</v>
      </c>
      <c r="AP228" s="21">
        <v>0</v>
      </c>
      <c r="AQ228" s="21">
        <v>0</v>
      </c>
      <c r="AR228" s="21">
        <v>0</v>
      </c>
    </row>
    <row r="229" spans="8:44" ht="43.5" x14ac:dyDescent="0.35">
      <c r="H229" s="16" t="str">
        <f xml:space="preserve"> _xll.EPMOlapMemberO("[CONTRATO].[PARENTH1].[C80342024]","","C80342024","","000;001")</f>
        <v>C80342024</v>
      </c>
      <c r="I229" s="16" t="str">
        <f xml:space="preserve"> _xll.EPMOlapMemberO("[AREA].[PARENTH1].[10000000025005]","","Gcia. Administración","","000;001")</f>
        <v>Gcia. Administración</v>
      </c>
      <c r="J229" s="17" t="str">
        <f xml:space="preserve"> _xll.EPMOlapMemberO("[RUBRO].[PARENTH1].[5118150001]","","TRAMITES Y LICENCIAS","","000;001")</f>
        <v>TRAMITES Y LICENCIAS</v>
      </c>
      <c r="K229" s="18" t="s">
        <v>780</v>
      </c>
      <c r="L229" s="18" t="s">
        <v>40</v>
      </c>
      <c r="M229" s="28" t="s">
        <v>452</v>
      </c>
      <c r="N229" s="18" t="s">
        <v>453</v>
      </c>
      <c r="O229" s="18" t="s">
        <v>454</v>
      </c>
      <c r="P229" s="28" t="s">
        <v>781</v>
      </c>
      <c r="Q229" s="28" t="s">
        <v>705</v>
      </c>
      <c r="R229" s="18" t="s">
        <v>40</v>
      </c>
      <c r="S229" s="18" t="s">
        <v>48</v>
      </c>
      <c r="T229" s="18" t="s">
        <v>35</v>
      </c>
      <c r="U229" s="18" t="s">
        <v>766</v>
      </c>
      <c r="V229" s="18" t="s">
        <v>459</v>
      </c>
      <c r="W229" s="18" t="s">
        <v>67</v>
      </c>
      <c r="X229" s="18" t="s">
        <v>40</v>
      </c>
      <c r="Y229" s="18" t="s">
        <v>40</v>
      </c>
      <c r="Z229" s="19" t="s">
        <v>68</v>
      </c>
      <c r="AA229" s="20">
        <v>307461977278</v>
      </c>
      <c r="AB229" s="19">
        <v>200000000</v>
      </c>
      <c r="AC229" s="21">
        <v>10000000</v>
      </c>
      <c r="AD229" s="21">
        <v>20000000</v>
      </c>
      <c r="AE229" s="21">
        <v>10000000</v>
      </c>
      <c r="AF229" s="21">
        <v>20000000</v>
      </c>
      <c r="AG229" s="21">
        <v>20000000</v>
      </c>
      <c r="AH229" s="21">
        <v>30000000</v>
      </c>
      <c r="AI229" s="21">
        <v>20000000</v>
      </c>
      <c r="AJ229" s="21">
        <v>10000000</v>
      </c>
      <c r="AK229" s="21">
        <v>20000000</v>
      </c>
      <c r="AL229" s="21">
        <v>10000000</v>
      </c>
      <c r="AM229" s="21">
        <v>20000000</v>
      </c>
      <c r="AN229" s="21">
        <v>10000000</v>
      </c>
      <c r="AO229" s="21">
        <v>0</v>
      </c>
      <c r="AP229" s="21">
        <v>0</v>
      </c>
      <c r="AQ229" s="21">
        <v>0</v>
      </c>
      <c r="AR229" s="21">
        <v>0</v>
      </c>
    </row>
    <row r="230" spans="8:44" ht="26" x14ac:dyDescent="0.35">
      <c r="H230" s="16" t="str">
        <f xml:space="preserve"> _xll.EPMOlapMemberO("[CONTRATO].[PARENTH1].[C80352024]","","C80352024","","000;001")</f>
        <v>C80352024</v>
      </c>
      <c r="I230" s="16" t="str">
        <f xml:space="preserve"> _xll.EPMOlapMemberO("[AREA].[PARENTH1].[10000000025005]","","Gcia. Administración","","000;001")</f>
        <v>Gcia. Administración</v>
      </c>
      <c r="J230" s="17" t="str">
        <f xml:space="preserve"> _xll.EPMOlapMemberO("[RUBRO].[PARENTH1].[5118150001]","","TRAMITES Y LICENCIAS","","000;001")</f>
        <v>TRAMITES Y LICENCIAS</v>
      </c>
      <c r="K230" s="18" t="s">
        <v>782</v>
      </c>
      <c r="L230" s="18" t="s">
        <v>40</v>
      </c>
      <c r="M230" s="28" t="s">
        <v>452</v>
      </c>
      <c r="N230" s="18" t="s">
        <v>453</v>
      </c>
      <c r="O230" s="18" t="s">
        <v>454</v>
      </c>
      <c r="P230" s="28" t="s">
        <v>783</v>
      </c>
      <c r="Q230" s="28" t="s">
        <v>705</v>
      </c>
      <c r="R230" s="18" t="s">
        <v>40</v>
      </c>
      <c r="S230" s="18" t="s">
        <v>48</v>
      </c>
      <c r="T230" s="18" t="s">
        <v>35</v>
      </c>
      <c r="U230" s="18" t="s">
        <v>766</v>
      </c>
      <c r="V230" s="18" t="s">
        <v>459</v>
      </c>
      <c r="W230" s="18" t="s">
        <v>67</v>
      </c>
      <c r="X230" s="18" t="s">
        <v>40</v>
      </c>
      <c r="Y230" s="18" t="s">
        <v>40</v>
      </c>
      <c r="Z230" s="19" t="s">
        <v>68</v>
      </c>
      <c r="AA230" s="20">
        <v>307461977278</v>
      </c>
      <c r="AB230" s="19">
        <v>120000000</v>
      </c>
      <c r="AC230" s="21">
        <v>10000000</v>
      </c>
      <c r="AD230" s="21">
        <v>10000000</v>
      </c>
      <c r="AE230" s="21">
        <v>10000000</v>
      </c>
      <c r="AF230" s="21">
        <v>10000000</v>
      </c>
      <c r="AG230" s="21">
        <v>10000000</v>
      </c>
      <c r="AH230" s="21">
        <v>10000000</v>
      </c>
      <c r="AI230" s="21">
        <v>10000000</v>
      </c>
      <c r="AJ230" s="21">
        <v>10000000</v>
      </c>
      <c r="AK230" s="21">
        <v>10000000</v>
      </c>
      <c r="AL230" s="21">
        <v>10000000</v>
      </c>
      <c r="AM230" s="21">
        <v>10000000</v>
      </c>
      <c r="AN230" s="21">
        <v>10000000</v>
      </c>
      <c r="AO230" s="21">
        <v>0</v>
      </c>
      <c r="AP230" s="21">
        <v>0</v>
      </c>
      <c r="AQ230" s="21">
        <v>0</v>
      </c>
      <c r="AR230" s="21">
        <v>0</v>
      </c>
    </row>
    <row r="231" spans="8:44" ht="26" x14ac:dyDescent="0.35">
      <c r="H231" s="16" t="str">
        <f xml:space="preserve"> _xll.EPMOlapMemberO("[CONTRATO].[PARENTH1].[C80362024]","","C80362024","","000;001")</f>
        <v>C80362024</v>
      </c>
      <c r="I231" s="16" t="str">
        <f xml:space="preserve"> _xll.EPMOlapMemberO("[AREA].[PARENTH1].[10000000025005]","","Gcia. Administración","","000;001")</f>
        <v>Gcia. Administración</v>
      </c>
      <c r="J231" s="17" t="str">
        <f xml:space="preserve"> _xll.EPMOlapMemberO("[RUBRO].[PARENTH1].[5118150001]","","TRAMITES Y LICENCIAS","","000;001")</f>
        <v>TRAMITES Y LICENCIAS</v>
      </c>
      <c r="K231" s="18" t="s">
        <v>784</v>
      </c>
      <c r="L231" s="18" t="s">
        <v>40</v>
      </c>
      <c r="M231" s="28" t="s">
        <v>452</v>
      </c>
      <c r="N231" s="18" t="s">
        <v>453</v>
      </c>
      <c r="O231" s="18" t="s">
        <v>454</v>
      </c>
      <c r="P231" s="28" t="s">
        <v>785</v>
      </c>
      <c r="Q231" s="28" t="s">
        <v>705</v>
      </c>
      <c r="R231" s="18" t="s">
        <v>40</v>
      </c>
      <c r="S231" s="18" t="s">
        <v>48</v>
      </c>
      <c r="T231" s="18" t="s">
        <v>35</v>
      </c>
      <c r="U231" s="18" t="s">
        <v>766</v>
      </c>
      <c r="V231" s="18" t="s">
        <v>459</v>
      </c>
      <c r="W231" s="18" t="s">
        <v>67</v>
      </c>
      <c r="X231" s="18" t="s">
        <v>40</v>
      </c>
      <c r="Y231" s="18" t="s">
        <v>40</v>
      </c>
      <c r="Z231" s="19" t="s">
        <v>68</v>
      </c>
      <c r="AA231" s="20">
        <v>307461977278</v>
      </c>
      <c r="AB231" s="19">
        <v>30000000</v>
      </c>
      <c r="AC231" s="21">
        <v>2000000</v>
      </c>
      <c r="AD231" s="21">
        <v>5000000</v>
      </c>
      <c r="AE231" s="21">
        <v>2000000</v>
      </c>
      <c r="AF231" s="21">
        <v>6000000</v>
      </c>
      <c r="AG231" s="21">
        <v>1500000</v>
      </c>
      <c r="AH231" s="21">
        <v>1600000</v>
      </c>
      <c r="AI231" s="21">
        <v>1600000</v>
      </c>
      <c r="AJ231" s="21">
        <v>1500000</v>
      </c>
      <c r="AK231" s="21">
        <v>2500000</v>
      </c>
      <c r="AL231" s="21">
        <v>2300000</v>
      </c>
      <c r="AM231" s="21">
        <v>2500000</v>
      </c>
      <c r="AN231" s="21">
        <v>1500000</v>
      </c>
      <c r="AO231" s="21">
        <v>0</v>
      </c>
      <c r="AP231" s="21">
        <v>0</v>
      </c>
      <c r="AQ231" s="21">
        <v>0</v>
      </c>
      <c r="AR231" s="21">
        <v>0</v>
      </c>
    </row>
    <row r="232" spans="8:44" ht="29" x14ac:dyDescent="0.35">
      <c r="H232" s="16" t="str">
        <f xml:space="preserve"> _xll.EPMOlapMemberO("[CONTRATO].[PARENTH1].[C80372024]","","C80372024","","000;001")</f>
        <v>C80372024</v>
      </c>
      <c r="I232" s="16" t="str">
        <f xml:space="preserve"> _xll.EPMOlapMemberO("[AREA].[PARENTH1].[10000000025005]","","Gcia. Administración","","000;001")</f>
        <v>Gcia. Administración</v>
      </c>
      <c r="J232" s="17" t="str">
        <f xml:space="preserve"> _xll.EPMOlapMemberO("[RUBRO].[PARENTH1].[5118150001]","","TRAMITES Y LICENCIAS","","000;001")</f>
        <v>TRAMITES Y LICENCIAS</v>
      </c>
      <c r="K232" s="18" t="s">
        <v>786</v>
      </c>
      <c r="L232" s="18" t="s">
        <v>40</v>
      </c>
      <c r="M232" s="28" t="s">
        <v>452</v>
      </c>
      <c r="N232" s="18" t="s">
        <v>453</v>
      </c>
      <c r="O232" s="18" t="s">
        <v>454</v>
      </c>
      <c r="P232" s="28" t="s">
        <v>787</v>
      </c>
      <c r="Q232" s="28" t="s">
        <v>705</v>
      </c>
      <c r="R232" s="18" t="s">
        <v>40</v>
      </c>
      <c r="S232" s="18" t="s">
        <v>48</v>
      </c>
      <c r="T232" s="18" t="s">
        <v>35</v>
      </c>
      <c r="U232" s="18" t="s">
        <v>766</v>
      </c>
      <c r="V232" s="18" t="s">
        <v>459</v>
      </c>
      <c r="W232" s="18" t="s">
        <v>67</v>
      </c>
      <c r="X232" s="18" t="s">
        <v>40</v>
      </c>
      <c r="Y232" s="18" t="s">
        <v>40</v>
      </c>
      <c r="Z232" s="19" t="s">
        <v>68</v>
      </c>
      <c r="AA232" s="20">
        <v>307461977278</v>
      </c>
      <c r="AB232" s="19">
        <v>100000000</v>
      </c>
      <c r="AC232" s="21">
        <v>5000000</v>
      </c>
      <c r="AD232" s="21">
        <v>10000000</v>
      </c>
      <c r="AE232" s="21">
        <v>5000000</v>
      </c>
      <c r="AF232" s="21">
        <v>10000000</v>
      </c>
      <c r="AG232" s="21">
        <v>10000000</v>
      </c>
      <c r="AH232" s="21">
        <v>5000000</v>
      </c>
      <c r="AI232" s="21">
        <v>10000000</v>
      </c>
      <c r="AJ232" s="21">
        <v>10000000</v>
      </c>
      <c r="AK232" s="21">
        <v>10000000</v>
      </c>
      <c r="AL232" s="21">
        <v>10000000</v>
      </c>
      <c r="AM232" s="21">
        <v>10000000</v>
      </c>
      <c r="AN232" s="21">
        <v>5000000</v>
      </c>
      <c r="AO232" s="21">
        <v>0</v>
      </c>
      <c r="AP232" s="21">
        <v>0</v>
      </c>
      <c r="AQ232" s="21">
        <v>0</v>
      </c>
      <c r="AR232" s="21">
        <v>0</v>
      </c>
    </row>
    <row r="233" spans="8:44" ht="29" x14ac:dyDescent="0.35">
      <c r="H233" s="16" t="str">
        <f xml:space="preserve"> _xll.EPMOlapMemberO("[CONTRATO].[PARENTH1].[C80382024]","","C80382024","","000;001")</f>
        <v>C80382024</v>
      </c>
      <c r="I233" s="16" t="str">
        <f xml:space="preserve"> _xll.EPMOlapMemberO("[AREA].[PARENTH1].[10000000025005]","","Gcia. Administración","","000;001")</f>
        <v>Gcia. Administración</v>
      </c>
      <c r="J233" s="17" t="str">
        <f xml:space="preserve"> _xll.EPMOlapMemberO("[RUBRO].[PARENTH1].[5118150001]","","TRAMITES Y LICENCIAS","","000;001")</f>
        <v>TRAMITES Y LICENCIAS</v>
      </c>
      <c r="K233" s="18" t="s">
        <v>788</v>
      </c>
      <c r="L233" s="18" t="s">
        <v>40</v>
      </c>
      <c r="M233" s="28" t="s">
        <v>452</v>
      </c>
      <c r="N233" s="18" t="s">
        <v>453</v>
      </c>
      <c r="O233" s="18" t="s">
        <v>454</v>
      </c>
      <c r="P233" s="28" t="s">
        <v>789</v>
      </c>
      <c r="Q233" s="28" t="s">
        <v>705</v>
      </c>
      <c r="R233" s="18" t="s">
        <v>40</v>
      </c>
      <c r="S233" s="18" t="s">
        <v>48</v>
      </c>
      <c r="T233" s="18" t="s">
        <v>35</v>
      </c>
      <c r="U233" s="18" t="s">
        <v>766</v>
      </c>
      <c r="V233" s="18" t="s">
        <v>459</v>
      </c>
      <c r="W233" s="18" t="s">
        <v>67</v>
      </c>
      <c r="X233" s="18" t="s">
        <v>40</v>
      </c>
      <c r="Y233" s="18" t="s">
        <v>40</v>
      </c>
      <c r="Z233" s="19" t="s">
        <v>68</v>
      </c>
      <c r="AA233" s="20">
        <v>307461977278</v>
      </c>
      <c r="AB233" s="19">
        <v>40000000</v>
      </c>
      <c r="AC233" s="21">
        <v>2570000</v>
      </c>
      <c r="AD233" s="21">
        <v>3000000</v>
      </c>
      <c r="AE233" s="21">
        <v>2570000</v>
      </c>
      <c r="AF233" s="21">
        <v>3570000</v>
      </c>
      <c r="AG233" s="21">
        <v>3000000</v>
      </c>
      <c r="AH233" s="21">
        <v>3570000</v>
      </c>
      <c r="AI233" s="21">
        <v>3570000</v>
      </c>
      <c r="AJ233" s="21">
        <v>3570000</v>
      </c>
      <c r="AK233" s="21">
        <v>3870000</v>
      </c>
      <c r="AL233" s="21">
        <v>3570000</v>
      </c>
      <c r="AM233" s="21">
        <v>3570000</v>
      </c>
      <c r="AN233" s="21">
        <v>3570000</v>
      </c>
      <c r="AO233" s="21">
        <v>0</v>
      </c>
      <c r="AP233" s="21">
        <v>0</v>
      </c>
      <c r="AQ233" s="21">
        <v>0</v>
      </c>
      <c r="AR233" s="21">
        <v>0</v>
      </c>
    </row>
    <row r="234" spans="8:44" ht="29" x14ac:dyDescent="0.35">
      <c r="H234" s="16" t="str">
        <f xml:space="preserve"> _xll.EPMOlapMemberO("[CONTRATO].[PARENTH1].[C80392024]","","C80392024","","000;001")</f>
        <v>C80392024</v>
      </c>
      <c r="I234" s="16" t="str">
        <f xml:space="preserve"> _xll.EPMOlapMemberO("[AREA].[PARENTH1].[10000000025005]","","Gcia. Administración","","000;001")</f>
        <v>Gcia. Administración</v>
      </c>
      <c r="J234" s="17" t="str">
        <f xml:space="preserve"> _xll.EPMOlapMemberO("[RUBRO].[PARENTH1].[5118150001]","","TRAMITES Y LICENCIAS","","000;001")</f>
        <v>TRAMITES Y LICENCIAS</v>
      </c>
      <c r="K234" s="18" t="s">
        <v>790</v>
      </c>
      <c r="L234" s="18" t="s">
        <v>40</v>
      </c>
      <c r="M234" s="28" t="s">
        <v>452</v>
      </c>
      <c r="N234" s="18" t="s">
        <v>453</v>
      </c>
      <c r="O234" s="18" t="s">
        <v>454</v>
      </c>
      <c r="P234" s="28" t="s">
        <v>791</v>
      </c>
      <c r="Q234" s="28" t="s">
        <v>705</v>
      </c>
      <c r="R234" s="18" t="s">
        <v>40</v>
      </c>
      <c r="S234" s="18" t="s">
        <v>48</v>
      </c>
      <c r="T234" s="18" t="s">
        <v>35</v>
      </c>
      <c r="U234" s="18" t="s">
        <v>766</v>
      </c>
      <c r="V234" s="18" t="s">
        <v>459</v>
      </c>
      <c r="W234" s="18" t="s">
        <v>67</v>
      </c>
      <c r="X234" s="18" t="s">
        <v>40</v>
      </c>
      <c r="Y234" s="18" t="s">
        <v>40</v>
      </c>
      <c r="Z234" s="19" t="s">
        <v>68</v>
      </c>
      <c r="AA234" s="20">
        <v>307461977278</v>
      </c>
      <c r="AB234" s="19">
        <v>325469357</v>
      </c>
      <c r="AC234" s="21">
        <v>25000000</v>
      </c>
      <c r="AD234" s="21">
        <v>25000000</v>
      </c>
      <c r="AE234" s="21">
        <v>25000000</v>
      </c>
      <c r="AF234" s="21">
        <v>25000000</v>
      </c>
      <c r="AG234" s="21">
        <v>25000000</v>
      </c>
      <c r="AH234" s="21">
        <v>50000000</v>
      </c>
      <c r="AI234" s="21">
        <v>25000000</v>
      </c>
      <c r="AJ234" s="21">
        <v>25000000</v>
      </c>
      <c r="AK234" s="21">
        <v>25000000</v>
      </c>
      <c r="AL234" s="21">
        <v>25469357</v>
      </c>
      <c r="AM234" s="21">
        <v>25000000</v>
      </c>
      <c r="AN234" s="21">
        <v>25000000</v>
      </c>
      <c r="AO234" s="21">
        <v>0</v>
      </c>
      <c r="AP234" s="21">
        <v>0</v>
      </c>
      <c r="AQ234" s="21">
        <v>0</v>
      </c>
      <c r="AR234" s="21">
        <v>0</v>
      </c>
    </row>
    <row r="235" spans="8:44" ht="29" x14ac:dyDescent="0.35">
      <c r="H235" s="16" t="str">
        <f xml:space="preserve"> _xll.EPMOlapMemberO("[CONTRATO].[PARENTH1].[C80402024]","","C80402024","","000;001")</f>
        <v>C80402024</v>
      </c>
      <c r="I235" s="16" t="str">
        <f xml:space="preserve"> _xll.EPMOlapMemberO("[AREA].[PARENTH1].[10000000025005]","","Gcia. Administración","","000;001")</f>
        <v>Gcia. Administración</v>
      </c>
      <c r="J235" s="17" t="str">
        <f xml:space="preserve"> _xll.EPMOlapMemberO("[RUBRO].[PARENTH1].[5118150001]","","TRAMITES Y LICENCIAS","","000;001")</f>
        <v>TRAMITES Y LICENCIAS</v>
      </c>
      <c r="K235" s="18" t="s">
        <v>792</v>
      </c>
      <c r="L235" s="18" t="s">
        <v>40</v>
      </c>
      <c r="M235" s="28" t="s">
        <v>452</v>
      </c>
      <c r="N235" s="18" t="s">
        <v>453</v>
      </c>
      <c r="O235" s="18" t="s">
        <v>454</v>
      </c>
      <c r="P235" s="28" t="s">
        <v>793</v>
      </c>
      <c r="Q235" s="28" t="s">
        <v>705</v>
      </c>
      <c r="R235" s="18" t="s">
        <v>40</v>
      </c>
      <c r="S235" s="18" t="s">
        <v>48</v>
      </c>
      <c r="T235" s="18" t="s">
        <v>35</v>
      </c>
      <c r="U235" s="18" t="s">
        <v>766</v>
      </c>
      <c r="V235" s="18" t="s">
        <v>459</v>
      </c>
      <c r="W235" s="18" t="s">
        <v>67</v>
      </c>
      <c r="X235" s="18" t="s">
        <v>40</v>
      </c>
      <c r="Y235" s="18" t="s">
        <v>40</v>
      </c>
      <c r="Z235" s="19" t="s">
        <v>68</v>
      </c>
      <c r="AA235" s="20">
        <v>307461977278</v>
      </c>
      <c r="AB235" s="19">
        <v>80000000</v>
      </c>
      <c r="AC235" s="21">
        <v>10000000</v>
      </c>
      <c r="AD235" s="21">
        <v>10000000</v>
      </c>
      <c r="AE235" s="21">
        <v>5000000</v>
      </c>
      <c r="AF235" s="21">
        <v>5000000</v>
      </c>
      <c r="AG235" s="21">
        <v>10000000</v>
      </c>
      <c r="AH235" s="21">
        <v>5000000</v>
      </c>
      <c r="AI235" s="21">
        <v>10000000</v>
      </c>
      <c r="AJ235" s="21">
        <v>5000000</v>
      </c>
      <c r="AK235" s="21">
        <v>5000000</v>
      </c>
      <c r="AL235" s="21">
        <v>5000000</v>
      </c>
      <c r="AM235" s="21">
        <v>5000000</v>
      </c>
      <c r="AN235" s="21">
        <v>5000000</v>
      </c>
      <c r="AO235" s="21">
        <v>0</v>
      </c>
      <c r="AP235" s="21">
        <v>0</v>
      </c>
      <c r="AQ235" s="21">
        <v>0</v>
      </c>
      <c r="AR235" s="21">
        <v>0</v>
      </c>
    </row>
    <row r="236" spans="8:44" ht="29" x14ac:dyDescent="0.35">
      <c r="H236" s="16" t="str">
        <f xml:space="preserve"> _xll.EPMOlapMemberO("[CONTRATO].[PARENTH1].[C81012024]","","C81012024","","000;001")</f>
        <v>C81012024</v>
      </c>
      <c r="I236" s="16" t="str">
        <f xml:space="preserve"> _xll.EPMOlapMemberO("[AREA].[PARENTH1].[10000000025005]","","Gcia. Administración","","000;001")</f>
        <v>Gcia. Administración</v>
      </c>
      <c r="J236" s="17" t="str">
        <f xml:space="preserve"> _xll.EPMOlapMemberO("[RUBRO].[PARENTH1].[5118150001]","","TRAMITES Y LICENCIAS","","000;001")</f>
        <v>TRAMITES Y LICENCIAS</v>
      </c>
      <c r="K236" s="18" t="s">
        <v>794</v>
      </c>
      <c r="L236" s="18" t="s">
        <v>40</v>
      </c>
      <c r="M236" s="28" t="s">
        <v>452</v>
      </c>
      <c r="N236" s="18" t="s">
        <v>453</v>
      </c>
      <c r="O236" s="18" t="s">
        <v>454</v>
      </c>
      <c r="P236" s="28" t="s">
        <v>795</v>
      </c>
      <c r="Q236" s="28" t="s">
        <v>796</v>
      </c>
      <c r="R236" s="18" t="s">
        <v>40</v>
      </c>
      <c r="S236" s="18" t="s">
        <v>609</v>
      </c>
      <c r="T236" s="18" t="s">
        <v>35</v>
      </c>
      <c r="U236" s="18" t="s">
        <v>797</v>
      </c>
      <c r="V236" s="18" t="s">
        <v>459</v>
      </c>
      <c r="W236" s="18" t="s">
        <v>67</v>
      </c>
      <c r="X236" s="18" t="s">
        <v>40</v>
      </c>
      <c r="Y236" s="18" t="s">
        <v>40</v>
      </c>
      <c r="Z236" s="19" t="s">
        <v>68</v>
      </c>
      <c r="AA236" s="20">
        <v>307461977278</v>
      </c>
      <c r="AB236" s="19">
        <v>570000000</v>
      </c>
      <c r="AC236" s="21">
        <v>30000000</v>
      </c>
      <c r="AD236" s="21">
        <v>30000000</v>
      </c>
      <c r="AE236" s="21">
        <v>30000000</v>
      </c>
      <c r="AF236" s="21">
        <v>30000000</v>
      </c>
      <c r="AG236" s="21">
        <v>30000000</v>
      </c>
      <c r="AH236" s="21">
        <v>60000000</v>
      </c>
      <c r="AI236" s="21">
        <v>60000000</v>
      </c>
      <c r="AJ236" s="21">
        <v>60000000</v>
      </c>
      <c r="AK236" s="21">
        <v>60000000</v>
      </c>
      <c r="AL236" s="21">
        <v>60000000</v>
      </c>
      <c r="AM236" s="21">
        <v>60000000</v>
      </c>
      <c r="AN236" s="21">
        <v>60000000</v>
      </c>
      <c r="AO236" s="21">
        <v>0</v>
      </c>
      <c r="AP236" s="21">
        <v>0</v>
      </c>
      <c r="AQ236" s="21">
        <v>0</v>
      </c>
      <c r="AR236" s="21">
        <v>0</v>
      </c>
    </row>
    <row r="237" spans="8:44" ht="29" x14ac:dyDescent="0.35">
      <c r="H237" s="16" t="str">
        <f xml:space="preserve"> _xll.EPMOlapMemberO("[CONTRATO].[PARENTH1].[C81022024]","","C81022024","","000;001")</f>
        <v>C81022024</v>
      </c>
      <c r="I237" s="16" t="str">
        <f xml:space="preserve"> _xll.EPMOlapMemberO("[AREA].[PARENTH1].[10000000025005]","","Gcia. Administración","","000;001")</f>
        <v>Gcia. Administración</v>
      </c>
      <c r="J237" s="17" t="str">
        <f xml:space="preserve"> _xll.EPMOlapMemberO("[RUBRO].[PARENTH1].[5118150001]","","TRAMITES Y LICENCIAS","","000;001")</f>
        <v>TRAMITES Y LICENCIAS</v>
      </c>
      <c r="K237" s="18" t="s">
        <v>798</v>
      </c>
      <c r="L237" s="18" t="s">
        <v>40</v>
      </c>
      <c r="M237" s="28" t="s">
        <v>452</v>
      </c>
      <c r="N237" s="18" t="s">
        <v>453</v>
      </c>
      <c r="O237" s="18" t="s">
        <v>454</v>
      </c>
      <c r="P237" s="28" t="s">
        <v>799</v>
      </c>
      <c r="Q237" s="28" t="s">
        <v>796</v>
      </c>
      <c r="R237" s="18" t="s">
        <v>40</v>
      </c>
      <c r="S237" s="18" t="s">
        <v>457</v>
      </c>
      <c r="T237" s="18" t="s">
        <v>35</v>
      </c>
      <c r="U237" s="18" t="s">
        <v>800</v>
      </c>
      <c r="V237" s="18" t="s">
        <v>459</v>
      </c>
      <c r="W237" s="18" t="s">
        <v>67</v>
      </c>
      <c r="X237" s="18" t="s">
        <v>40</v>
      </c>
      <c r="Y237" s="18" t="s">
        <v>40</v>
      </c>
      <c r="Z237" s="19" t="s">
        <v>68</v>
      </c>
      <c r="AA237" s="20">
        <v>307461977278</v>
      </c>
      <c r="AB237" s="19">
        <v>570000000</v>
      </c>
      <c r="AC237" s="21">
        <v>30000000</v>
      </c>
      <c r="AD237" s="21">
        <v>30000000</v>
      </c>
      <c r="AE237" s="21">
        <v>30000000</v>
      </c>
      <c r="AF237" s="21">
        <v>30000000</v>
      </c>
      <c r="AG237" s="21">
        <v>30000000</v>
      </c>
      <c r="AH237" s="21">
        <v>60000000</v>
      </c>
      <c r="AI237" s="21">
        <v>60000000</v>
      </c>
      <c r="AJ237" s="21">
        <v>60000000</v>
      </c>
      <c r="AK237" s="21">
        <v>60000000</v>
      </c>
      <c r="AL237" s="21">
        <v>60000000</v>
      </c>
      <c r="AM237" s="21">
        <v>60000000</v>
      </c>
      <c r="AN237" s="21">
        <v>60000000</v>
      </c>
      <c r="AO237" s="21">
        <v>0</v>
      </c>
      <c r="AP237" s="21">
        <v>0</v>
      </c>
      <c r="AQ237" s="21">
        <v>0</v>
      </c>
      <c r="AR237" s="21">
        <v>0</v>
      </c>
    </row>
    <row r="238" spans="8:44" ht="26" x14ac:dyDescent="0.35">
      <c r="H238" s="16" t="str">
        <f xml:space="preserve"> _xll.EPMOlapMemberO("[CONTRATO].[PARENTH1].[C81032024]","","C81032024","","000;001")</f>
        <v>C81032024</v>
      </c>
      <c r="I238" s="16" t="str">
        <f xml:space="preserve"> _xll.EPMOlapMemberO("[AREA].[PARENTH1].[10000000025005]","","Gcia. Administración","","000;001")</f>
        <v>Gcia. Administración</v>
      </c>
      <c r="J238" s="17" t="str">
        <f xml:space="preserve"> _xll.EPMOlapMemberO("[RUBRO].[PARENTH1].[5118150001]","","TRAMITES Y LICENCIAS","","000;001")</f>
        <v>TRAMITES Y LICENCIAS</v>
      </c>
      <c r="K238" s="18" t="s">
        <v>801</v>
      </c>
      <c r="L238" s="18" t="s">
        <v>40</v>
      </c>
      <c r="M238" s="28" t="s">
        <v>452</v>
      </c>
      <c r="N238" s="18" t="s">
        <v>453</v>
      </c>
      <c r="O238" s="18" t="s">
        <v>454</v>
      </c>
      <c r="P238" s="28" t="s">
        <v>802</v>
      </c>
      <c r="Q238" s="28" t="s">
        <v>796</v>
      </c>
      <c r="R238" s="18" t="s">
        <v>40</v>
      </c>
      <c r="S238" s="18" t="s">
        <v>457</v>
      </c>
      <c r="T238" s="18" t="s">
        <v>35</v>
      </c>
      <c r="U238" s="18" t="s">
        <v>803</v>
      </c>
      <c r="V238" s="18" t="s">
        <v>459</v>
      </c>
      <c r="W238" s="18" t="s">
        <v>67</v>
      </c>
      <c r="X238" s="18" t="s">
        <v>40</v>
      </c>
      <c r="Y238" s="18" t="s">
        <v>40</v>
      </c>
      <c r="Z238" s="19" t="s">
        <v>68</v>
      </c>
      <c r="AA238" s="20">
        <v>307461977278</v>
      </c>
      <c r="AB238" s="19">
        <v>434000000</v>
      </c>
      <c r="AC238" s="21">
        <v>36166666</v>
      </c>
      <c r="AD238" s="21">
        <v>36166666</v>
      </c>
      <c r="AE238" s="21">
        <v>36166666</v>
      </c>
      <c r="AF238" s="21">
        <v>36166666</v>
      </c>
      <c r="AG238" s="21">
        <v>36166666</v>
      </c>
      <c r="AH238" s="21">
        <v>36166666</v>
      </c>
      <c r="AI238" s="21">
        <v>36166666</v>
      </c>
      <c r="AJ238" s="21">
        <v>36166666</v>
      </c>
      <c r="AK238" s="21">
        <v>36166666</v>
      </c>
      <c r="AL238" s="21">
        <v>36166666</v>
      </c>
      <c r="AM238" s="21">
        <v>36166670</v>
      </c>
      <c r="AN238" s="21">
        <v>36166670</v>
      </c>
      <c r="AO238" s="21">
        <v>0</v>
      </c>
      <c r="AP238" s="21">
        <v>0</v>
      </c>
      <c r="AQ238" s="21">
        <v>0</v>
      </c>
      <c r="AR238" s="21">
        <v>0</v>
      </c>
    </row>
    <row r="239" spans="8:44" ht="26" x14ac:dyDescent="0.35">
      <c r="H239" s="16" t="str">
        <f xml:space="preserve"> _xll.EPMOlapMemberO("[CONTRATO].[PARENTH1].[C81042024]","","C81042024","","000;001")</f>
        <v>C81042024</v>
      </c>
      <c r="I239" s="16" t="str">
        <f xml:space="preserve"> _xll.EPMOlapMemberO("[AREA].[PARENTH1].[10000000025005]","","Gcia. Administración","","000;001")</f>
        <v>Gcia. Administración</v>
      </c>
      <c r="J239" s="17" t="str">
        <f xml:space="preserve"> _xll.EPMOlapMemberO("[RUBRO].[PARENTH1].[5118150001]","","TRAMITES Y LICENCIAS","","000;001")</f>
        <v>TRAMITES Y LICENCIAS</v>
      </c>
      <c r="K239" s="18" t="s">
        <v>804</v>
      </c>
      <c r="L239" s="18" t="s">
        <v>40</v>
      </c>
      <c r="M239" s="28" t="s">
        <v>452</v>
      </c>
      <c r="N239" s="18" t="s">
        <v>453</v>
      </c>
      <c r="O239" s="18" t="s">
        <v>454</v>
      </c>
      <c r="P239" s="28" t="s">
        <v>805</v>
      </c>
      <c r="Q239" s="28" t="s">
        <v>796</v>
      </c>
      <c r="R239" s="18" t="s">
        <v>40</v>
      </c>
      <c r="S239" s="18" t="s">
        <v>457</v>
      </c>
      <c r="T239" s="18" t="s">
        <v>35</v>
      </c>
      <c r="U239" s="18" t="s">
        <v>806</v>
      </c>
      <c r="V239" s="18" t="s">
        <v>459</v>
      </c>
      <c r="W239" s="18" t="s">
        <v>67</v>
      </c>
      <c r="X239" s="18" t="s">
        <v>40</v>
      </c>
      <c r="Y239" s="18" t="s">
        <v>40</v>
      </c>
      <c r="Z239" s="19" t="s">
        <v>68</v>
      </c>
      <c r="AA239" s="20">
        <v>307461977278</v>
      </c>
      <c r="AB239" s="19">
        <v>168000000</v>
      </c>
      <c r="AC239" s="21">
        <v>14000000</v>
      </c>
      <c r="AD239" s="21">
        <v>14000000</v>
      </c>
      <c r="AE239" s="21">
        <v>14000000</v>
      </c>
      <c r="AF239" s="21">
        <v>14000000</v>
      </c>
      <c r="AG239" s="21">
        <v>14000000</v>
      </c>
      <c r="AH239" s="21">
        <v>14000000</v>
      </c>
      <c r="AI239" s="21">
        <v>14000000</v>
      </c>
      <c r="AJ239" s="21">
        <v>14000000</v>
      </c>
      <c r="AK239" s="21">
        <v>14000000</v>
      </c>
      <c r="AL239" s="21">
        <v>14000000</v>
      </c>
      <c r="AM239" s="21">
        <v>14000000</v>
      </c>
      <c r="AN239" s="21">
        <v>14000000</v>
      </c>
      <c r="AO239" s="21">
        <v>0</v>
      </c>
      <c r="AP239" s="21">
        <v>0</v>
      </c>
      <c r="AQ239" s="21">
        <v>0</v>
      </c>
      <c r="AR239" s="21">
        <v>0</v>
      </c>
    </row>
    <row r="240" spans="8:44" ht="29" x14ac:dyDescent="0.35">
      <c r="H240" s="16" t="str">
        <f xml:space="preserve"> _xll.EPMOlapMemberO("[CONTRATO].[PARENTH1].[C81052024]","","C81052024","","000;001")</f>
        <v>C81052024</v>
      </c>
      <c r="I240" s="16" t="str">
        <f xml:space="preserve"> _xll.EPMOlapMemberO("[AREA].[PARENTH1].[10000000025005]","","Gcia. Administración","","000;001")</f>
        <v>Gcia. Administración</v>
      </c>
      <c r="J240" s="17" t="str">
        <f xml:space="preserve"> _xll.EPMOlapMemberO("[RUBRO].[PARENTH1].[5118150001]","","TRAMITES Y LICENCIAS","","000;001")</f>
        <v>TRAMITES Y LICENCIAS</v>
      </c>
      <c r="K240" s="18" t="s">
        <v>807</v>
      </c>
      <c r="L240" s="18" t="s">
        <v>40</v>
      </c>
      <c r="M240" s="28" t="s">
        <v>452</v>
      </c>
      <c r="N240" s="18" t="s">
        <v>453</v>
      </c>
      <c r="O240" s="18" t="s">
        <v>454</v>
      </c>
      <c r="P240" s="28" t="s">
        <v>808</v>
      </c>
      <c r="Q240" s="28" t="s">
        <v>796</v>
      </c>
      <c r="R240" s="18" t="s">
        <v>40</v>
      </c>
      <c r="S240" s="18" t="s">
        <v>457</v>
      </c>
      <c r="T240" s="18" t="s">
        <v>35</v>
      </c>
      <c r="U240" s="18" t="s">
        <v>809</v>
      </c>
      <c r="V240" s="18" t="s">
        <v>459</v>
      </c>
      <c r="W240" s="18" t="s">
        <v>67</v>
      </c>
      <c r="X240" s="18" t="s">
        <v>40</v>
      </c>
      <c r="Y240" s="18" t="s">
        <v>40</v>
      </c>
      <c r="Z240" s="19" t="s">
        <v>68</v>
      </c>
      <c r="AA240" s="20">
        <v>307461977278</v>
      </c>
      <c r="AB240" s="19">
        <v>231000000</v>
      </c>
      <c r="AC240" s="21">
        <v>19250000</v>
      </c>
      <c r="AD240" s="21">
        <v>19250000</v>
      </c>
      <c r="AE240" s="21">
        <v>19250000</v>
      </c>
      <c r="AF240" s="21">
        <v>19250000</v>
      </c>
      <c r="AG240" s="21">
        <v>19250000</v>
      </c>
      <c r="AH240" s="21">
        <v>19250000</v>
      </c>
      <c r="AI240" s="21">
        <v>19250000</v>
      </c>
      <c r="AJ240" s="21">
        <v>19250000</v>
      </c>
      <c r="AK240" s="21">
        <v>19250000</v>
      </c>
      <c r="AL240" s="21">
        <v>19250000</v>
      </c>
      <c r="AM240" s="21">
        <v>19250000</v>
      </c>
      <c r="AN240" s="21">
        <v>19250000</v>
      </c>
      <c r="AO240" s="21">
        <v>0</v>
      </c>
      <c r="AP240" s="21">
        <v>0</v>
      </c>
      <c r="AQ240" s="21">
        <v>0</v>
      </c>
      <c r="AR240" s="21">
        <v>0</v>
      </c>
    </row>
    <row r="241" spans="1:44" ht="26" x14ac:dyDescent="0.35">
      <c r="H241" s="16" t="str">
        <f xml:space="preserve"> _xll.EPMOlapMemberO("[CONTRATO].[PARENTH1].[C81062024]","","C81062024","","000;001")</f>
        <v>C81062024</v>
      </c>
      <c r="I241" s="16" t="str">
        <f xml:space="preserve"> _xll.EPMOlapMemberO("[AREA].[PARENTH1].[10000000025005]","","Gcia. Administración","","000;001")</f>
        <v>Gcia. Administración</v>
      </c>
      <c r="J241" s="17" t="str">
        <f xml:space="preserve"> _xll.EPMOlapMemberO("[RUBRO].[PARENTH1].[5118150001]","","TRAMITES Y LICENCIAS","","000;001")</f>
        <v>TRAMITES Y LICENCIAS</v>
      </c>
      <c r="K241" s="18" t="s">
        <v>810</v>
      </c>
      <c r="L241" s="18" t="s">
        <v>40</v>
      </c>
      <c r="M241" s="28" t="s">
        <v>452</v>
      </c>
      <c r="N241" s="18" t="s">
        <v>453</v>
      </c>
      <c r="O241" s="18" t="s">
        <v>454</v>
      </c>
      <c r="P241" s="28" t="s">
        <v>811</v>
      </c>
      <c r="Q241" s="28" t="s">
        <v>796</v>
      </c>
      <c r="R241" s="18" t="s">
        <v>40</v>
      </c>
      <c r="S241" s="18" t="s">
        <v>457</v>
      </c>
      <c r="T241" s="18" t="s">
        <v>35</v>
      </c>
      <c r="U241" s="18" t="s">
        <v>812</v>
      </c>
      <c r="V241" s="18" t="s">
        <v>459</v>
      </c>
      <c r="W241" s="18" t="s">
        <v>67</v>
      </c>
      <c r="X241" s="18" t="s">
        <v>40</v>
      </c>
      <c r="Y241" s="18" t="s">
        <v>40</v>
      </c>
      <c r="Z241" s="19" t="s">
        <v>68</v>
      </c>
      <c r="AA241" s="20">
        <v>307461977278</v>
      </c>
      <c r="AB241" s="19">
        <v>170000000</v>
      </c>
      <c r="AC241" s="21">
        <v>14166666</v>
      </c>
      <c r="AD241" s="21">
        <v>14166666</v>
      </c>
      <c r="AE241" s="21">
        <v>14166666</v>
      </c>
      <c r="AF241" s="21">
        <v>14166666</v>
      </c>
      <c r="AG241" s="21">
        <v>14166666</v>
      </c>
      <c r="AH241" s="21">
        <v>14166666</v>
      </c>
      <c r="AI241" s="21">
        <v>14166666</v>
      </c>
      <c r="AJ241" s="21">
        <v>14166666</v>
      </c>
      <c r="AK241" s="21">
        <v>14166666</v>
      </c>
      <c r="AL241" s="21">
        <v>14166666</v>
      </c>
      <c r="AM241" s="21">
        <v>14166670</v>
      </c>
      <c r="AN241" s="21">
        <v>14166670</v>
      </c>
      <c r="AO241" s="21">
        <v>0</v>
      </c>
      <c r="AP241" s="21">
        <v>0</v>
      </c>
      <c r="AQ241" s="21">
        <v>0</v>
      </c>
      <c r="AR241" s="21">
        <v>0</v>
      </c>
    </row>
    <row r="242" spans="1:44" ht="29" x14ac:dyDescent="0.35">
      <c r="H242" s="16" t="str">
        <f xml:space="preserve"> _xll.EPMOlapMemberO("[CONTRATO].[PARENTH1].[C81072024]","","C81072024","","000;001")</f>
        <v>C81072024</v>
      </c>
      <c r="I242" s="16" t="str">
        <f xml:space="preserve"> _xll.EPMOlapMemberO("[AREA].[PARENTH1].[10000000025005]","","Gcia. Administración","","000;001")</f>
        <v>Gcia. Administración</v>
      </c>
      <c r="J242" s="17" t="str">
        <f xml:space="preserve"> _xll.EPMOlapMemberO("[RUBRO].[PARENTH1].[5118150001]","","TRAMITES Y LICENCIAS","","000;001")</f>
        <v>TRAMITES Y LICENCIAS</v>
      </c>
      <c r="K242" s="18" t="s">
        <v>813</v>
      </c>
      <c r="L242" s="18" t="s">
        <v>40</v>
      </c>
      <c r="M242" s="28" t="s">
        <v>452</v>
      </c>
      <c r="N242" s="18" t="s">
        <v>453</v>
      </c>
      <c r="O242" s="18" t="s">
        <v>454</v>
      </c>
      <c r="P242" s="28" t="s">
        <v>814</v>
      </c>
      <c r="Q242" s="28" t="s">
        <v>796</v>
      </c>
      <c r="R242" s="18" t="s">
        <v>40</v>
      </c>
      <c r="S242" s="18" t="s">
        <v>457</v>
      </c>
      <c r="T242" s="18" t="s">
        <v>35</v>
      </c>
      <c r="U242" s="18" t="s">
        <v>815</v>
      </c>
      <c r="V242" s="18" t="s">
        <v>459</v>
      </c>
      <c r="W242" s="18" t="s">
        <v>67</v>
      </c>
      <c r="X242" s="18" t="s">
        <v>40</v>
      </c>
      <c r="Y242" s="18" t="s">
        <v>40</v>
      </c>
      <c r="Z242" s="19" t="s">
        <v>68</v>
      </c>
      <c r="AA242" s="20">
        <v>307461977278</v>
      </c>
      <c r="AB242" s="19">
        <v>200000000</v>
      </c>
      <c r="AC242" s="21">
        <v>16666666</v>
      </c>
      <c r="AD242" s="21">
        <v>16666666</v>
      </c>
      <c r="AE242" s="21">
        <v>16666666</v>
      </c>
      <c r="AF242" s="21">
        <v>16666666</v>
      </c>
      <c r="AG242" s="21">
        <v>16666666</v>
      </c>
      <c r="AH242" s="21">
        <v>16666666</v>
      </c>
      <c r="AI242" s="21">
        <v>16666666</v>
      </c>
      <c r="AJ242" s="21">
        <v>16666666</v>
      </c>
      <c r="AK242" s="21">
        <v>16666666</v>
      </c>
      <c r="AL242" s="21">
        <v>16666666</v>
      </c>
      <c r="AM242" s="21">
        <v>16666670</v>
      </c>
      <c r="AN242" s="21">
        <v>16666670</v>
      </c>
      <c r="AO242" s="21">
        <v>0</v>
      </c>
      <c r="AP242" s="21">
        <v>0</v>
      </c>
      <c r="AQ242" s="21">
        <v>0</v>
      </c>
      <c r="AR242" s="21">
        <v>0</v>
      </c>
    </row>
    <row r="243" spans="1:44" ht="29" x14ac:dyDescent="0.35">
      <c r="H243" s="16" t="str">
        <f xml:space="preserve"> _xll.EPMOlapMemberO("[CONTRATO].[PARENTH1].[C81082024]","","C81082024","","000;001")</f>
        <v>C81082024</v>
      </c>
      <c r="I243" s="16" t="str">
        <f xml:space="preserve"> _xll.EPMOlapMemberO("[AREA].[PARENTH1].[10000000025005]","","Gcia. Administración","","000;001")</f>
        <v>Gcia. Administración</v>
      </c>
      <c r="J243" s="17" t="str">
        <f xml:space="preserve"> _xll.EPMOlapMemberO("[RUBRO].[PARENTH1].[5118150001]","","TRAMITES Y LICENCIAS","","000;001")</f>
        <v>TRAMITES Y LICENCIAS</v>
      </c>
      <c r="K243" s="18" t="s">
        <v>816</v>
      </c>
      <c r="L243" s="18" t="s">
        <v>40</v>
      </c>
      <c r="M243" s="28" t="s">
        <v>452</v>
      </c>
      <c r="N243" s="18" t="s">
        <v>453</v>
      </c>
      <c r="O243" s="18" t="s">
        <v>454</v>
      </c>
      <c r="P243" s="28" t="s">
        <v>817</v>
      </c>
      <c r="Q243" s="28" t="s">
        <v>796</v>
      </c>
      <c r="R243" s="18" t="s">
        <v>40</v>
      </c>
      <c r="S243" s="18" t="s">
        <v>457</v>
      </c>
      <c r="T243" s="18" t="s">
        <v>35</v>
      </c>
      <c r="U243" s="18" t="s">
        <v>818</v>
      </c>
      <c r="V243" s="18" t="s">
        <v>459</v>
      </c>
      <c r="W243" s="18" t="s">
        <v>67</v>
      </c>
      <c r="X243" s="18" t="s">
        <v>40</v>
      </c>
      <c r="Y243" s="18" t="s">
        <v>40</v>
      </c>
      <c r="Z243" s="19" t="s">
        <v>68</v>
      </c>
      <c r="AA243" s="20">
        <v>307461977278</v>
      </c>
      <c r="AB243" s="19">
        <v>570000000</v>
      </c>
      <c r="AC243" s="21">
        <v>30000000</v>
      </c>
      <c r="AD243" s="21">
        <v>30000000</v>
      </c>
      <c r="AE243" s="21">
        <v>30000000</v>
      </c>
      <c r="AF243" s="21">
        <v>30000000</v>
      </c>
      <c r="AG243" s="21">
        <v>30000000</v>
      </c>
      <c r="AH243" s="21">
        <v>60000000</v>
      </c>
      <c r="AI243" s="21">
        <v>60000000</v>
      </c>
      <c r="AJ243" s="21">
        <v>60000000</v>
      </c>
      <c r="AK243" s="21">
        <v>60000000</v>
      </c>
      <c r="AL243" s="21">
        <v>60000000</v>
      </c>
      <c r="AM243" s="21">
        <v>60000000</v>
      </c>
      <c r="AN243" s="21">
        <v>60000000</v>
      </c>
      <c r="AO243" s="21">
        <v>0</v>
      </c>
      <c r="AP243" s="21">
        <v>0</v>
      </c>
      <c r="AQ243" s="21">
        <v>0</v>
      </c>
      <c r="AR243" s="21">
        <v>0</v>
      </c>
    </row>
    <row r="244" spans="1:44" ht="29" x14ac:dyDescent="0.35">
      <c r="H244" s="16" t="str">
        <f xml:space="preserve"> _xll.EPMOlapMemberO("[CONTRATO].[PARENTH1].[C81092024]","","C81092024","","000;001")</f>
        <v>C81092024</v>
      </c>
      <c r="I244" s="16" t="str">
        <f xml:space="preserve"> _xll.EPMOlapMemberO("[AREA].[PARENTH1].[10000000025005]","","Gcia. Administración","","000;001")</f>
        <v>Gcia. Administración</v>
      </c>
      <c r="J244" s="17" t="str">
        <f xml:space="preserve"> _xll.EPMOlapMemberO("[RUBRO].[PARENTH1].[5118150001]","","TRAMITES Y LICENCIAS","","000;001")</f>
        <v>TRAMITES Y LICENCIAS</v>
      </c>
      <c r="K244" s="18" t="s">
        <v>819</v>
      </c>
      <c r="L244" s="18" t="s">
        <v>40</v>
      </c>
      <c r="M244" s="28" t="s">
        <v>452</v>
      </c>
      <c r="N244" s="18" t="s">
        <v>453</v>
      </c>
      <c r="O244" s="18" t="s">
        <v>454</v>
      </c>
      <c r="P244" s="28" t="s">
        <v>820</v>
      </c>
      <c r="Q244" s="28" t="s">
        <v>796</v>
      </c>
      <c r="R244" s="18" t="s">
        <v>40</v>
      </c>
      <c r="S244" s="18" t="s">
        <v>457</v>
      </c>
      <c r="T244" s="18" t="s">
        <v>35</v>
      </c>
      <c r="U244" s="18" t="s">
        <v>821</v>
      </c>
      <c r="V244" s="18" t="s">
        <v>459</v>
      </c>
      <c r="W244" s="18" t="s">
        <v>67</v>
      </c>
      <c r="X244" s="18" t="s">
        <v>40</v>
      </c>
      <c r="Y244" s="18" t="s">
        <v>40</v>
      </c>
      <c r="Z244" s="19" t="s">
        <v>68</v>
      </c>
      <c r="AA244" s="20">
        <v>307461977278</v>
      </c>
      <c r="AB244" s="19">
        <v>200000000</v>
      </c>
      <c r="AC244" s="21">
        <v>0</v>
      </c>
      <c r="AD244" s="21">
        <v>18181818</v>
      </c>
      <c r="AE244" s="21">
        <v>18181818</v>
      </c>
      <c r="AF244" s="21">
        <v>18181818</v>
      </c>
      <c r="AG244" s="21">
        <v>18181818</v>
      </c>
      <c r="AH244" s="21">
        <v>18181818</v>
      </c>
      <c r="AI244" s="21">
        <v>18181818</v>
      </c>
      <c r="AJ244" s="21">
        <v>18181818</v>
      </c>
      <c r="AK244" s="21">
        <v>18181818</v>
      </c>
      <c r="AL244" s="21">
        <v>18181818</v>
      </c>
      <c r="AM244" s="21">
        <v>18181818</v>
      </c>
      <c r="AN244" s="21">
        <v>18181820</v>
      </c>
      <c r="AO244" s="21">
        <v>0</v>
      </c>
      <c r="AP244" s="21">
        <v>0</v>
      </c>
      <c r="AQ244" s="21">
        <v>0</v>
      </c>
      <c r="AR244" s="21">
        <v>0</v>
      </c>
    </row>
    <row r="245" spans="1:44" ht="26" x14ac:dyDescent="0.35">
      <c r="H245" s="16" t="str">
        <f xml:space="preserve"> _xll.EPMOlapMemberO("[CONTRATO].[PARENTH1].[C81102024]","","C81102024","","000;001")</f>
        <v>C81102024</v>
      </c>
      <c r="I245" s="16" t="str">
        <f xml:space="preserve"> _xll.EPMOlapMemberO("[AREA].[PARENTH1].[10000000025005]","","Gcia. Administración","","000;001")</f>
        <v>Gcia. Administración</v>
      </c>
      <c r="J245" s="17" t="str">
        <f xml:space="preserve"> _xll.EPMOlapMemberO("[RUBRO].[PARENTH1].[5118150001]","","TRAMITES Y LICENCIAS","","000;001")</f>
        <v>TRAMITES Y LICENCIAS</v>
      </c>
      <c r="K245" s="18" t="s">
        <v>822</v>
      </c>
      <c r="L245" s="18" t="s">
        <v>40</v>
      </c>
      <c r="M245" s="28" t="s">
        <v>452</v>
      </c>
      <c r="N245" s="18" t="s">
        <v>453</v>
      </c>
      <c r="O245" s="18" t="s">
        <v>454</v>
      </c>
      <c r="P245" s="28" t="s">
        <v>823</v>
      </c>
      <c r="Q245" s="28" t="s">
        <v>796</v>
      </c>
      <c r="R245" s="18" t="s">
        <v>40</v>
      </c>
      <c r="S245" s="18" t="s">
        <v>609</v>
      </c>
      <c r="T245" s="18" t="s">
        <v>49</v>
      </c>
      <c r="U245" s="18" t="s">
        <v>824</v>
      </c>
      <c r="V245" s="18" t="s">
        <v>459</v>
      </c>
      <c r="W245" s="18" t="s">
        <v>67</v>
      </c>
      <c r="X245" s="18" t="s">
        <v>40</v>
      </c>
      <c r="Y245" s="18" t="s">
        <v>40</v>
      </c>
      <c r="Z245" s="19" t="s">
        <v>68</v>
      </c>
      <c r="AA245" s="20">
        <v>307461977278</v>
      </c>
      <c r="AB245" s="19">
        <v>570000000</v>
      </c>
      <c r="AC245" s="21">
        <v>30000000</v>
      </c>
      <c r="AD245" s="21">
        <v>30000000</v>
      </c>
      <c r="AE245" s="21">
        <v>30000000</v>
      </c>
      <c r="AF245" s="21">
        <v>30000000</v>
      </c>
      <c r="AG245" s="21">
        <v>30000000</v>
      </c>
      <c r="AH245" s="21">
        <v>60000000</v>
      </c>
      <c r="AI245" s="21">
        <v>60000000</v>
      </c>
      <c r="AJ245" s="21">
        <v>60000000</v>
      </c>
      <c r="AK245" s="21">
        <v>60000000</v>
      </c>
      <c r="AL245" s="21">
        <v>60000000</v>
      </c>
      <c r="AM245" s="21">
        <v>60000000</v>
      </c>
      <c r="AN245" s="21">
        <v>60000000</v>
      </c>
      <c r="AO245" s="21">
        <v>0</v>
      </c>
      <c r="AP245" s="21">
        <v>0</v>
      </c>
      <c r="AQ245" s="21">
        <v>0</v>
      </c>
      <c r="AR245" s="21">
        <v>0</v>
      </c>
    </row>
    <row r="246" spans="1:44" ht="29" x14ac:dyDescent="0.35">
      <c r="H246" s="16" t="str">
        <f xml:space="preserve"> _xll.EPMOlapMemberO("[CONTRATO].[PARENTH1].[C81112024]","","C81112024","","000;001")</f>
        <v>C81112024</v>
      </c>
      <c r="I246" s="16" t="str">
        <f xml:space="preserve"> _xll.EPMOlapMemberO("[AREA].[PARENTH1].[10000000025005]","","Gcia. Administración","","000;001")</f>
        <v>Gcia. Administración</v>
      </c>
      <c r="J246" s="17" t="str">
        <f xml:space="preserve"> _xll.EPMOlapMemberO("[RUBRO].[PARENTH1].[5118150001]","","TRAMITES Y LICENCIAS","","000;001")</f>
        <v>TRAMITES Y LICENCIAS</v>
      </c>
      <c r="K246" s="18" t="s">
        <v>825</v>
      </c>
      <c r="L246" s="18" t="s">
        <v>40</v>
      </c>
      <c r="M246" s="28" t="s">
        <v>452</v>
      </c>
      <c r="N246" s="18" t="s">
        <v>453</v>
      </c>
      <c r="O246" s="18" t="s">
        <v>454</v>
      </c>
      <c r="P246" s="28" t="s">
        <v>826</v>
      </c>
      <c r="Q246" s="28" t="s">
        <v>796</v>
      </c>
      <c r="R246" s="18" t="s">
        <v>40</v>
      </c>
      <c r="S246" s="18" t="s">
        <v>609</v>
      </c>
      <c r="T246" s="18" t="s">
        <v>49</v>
      </c>
      <c r="U246" s="18" t="s">
        <v>827</v>
      </c>
      <c r="V246" s="18" t="s">
        <v>459</v>
      </c>
      <c r="W246" s="18" t="s">
        <v>67</v>
      </c>
      <c r="X246" s="18" t="s">
        <v>40</v>
      </c>
      <c r="Y246" s="18" t="s">
        <v>40</v>
      </c>
      <c r="Z246" s="19" t="s">
        <v>68</v>
      </c>
      <c r="AA246" s="20">
        <v>307461977278</v>
      </c>
      <c r="AB246" s="19">
        <v>570000000</v>
      </c>
      <c r="AC246" s="21">
        <v>12954240</v>
      </c>
      <c r="AD246" s="21">
        <v>69753600</v>
      </c>
      <c r="AE246" s="21">
        <v>97488960</v>
      </c>
      <c r="AF246" s="21">
        <v>86527680</v>
      </c>
      <c r="AG246" s="21">
        <v>41084040</v>
      </c>
      <c r="AH246" s="21">
        <v>61561980</v>
      </c>
      <c r="AI246" s="21">
        <v>32125900</v>
      </c>
      <c r="AJ246" s="21">
        <v>52125900</v>
      </c>
      <c r="AK246" s="21">
        <v>42125900</v>
      </c>
      <c r="AL246" s="21">
        <v>42125900</v>
      </c>
      <c r="AM246" s="21">
        <v>32125900</v>
      </c>
      <c r="AN246" s="21">
        <v>0</v>
      </c>
      <c r="AO246" s="21">
        <v>0</v>
      </c>
      <c r="AP246" s="21">
        <v>0</v>
      </c>
      <c r="AQ246" s="21">
        <v>0</v>
      </c>
      <c r="AR246" s="21">
        <v>0</v>
      </c>
    </row>
    <row r="247" spans="1:44" ht="43.5" x14ac:dyDescent="0.35">
      <c r="H247" s="16" t="str">
        <f xml:space="preserve"> _xll.EPMOlapMemberO("[CONTRATO].[PARENTH1].[C81122024]","","C81122024","","000;001")</f>
        <v>C81122024</v>
      </c>
      <c r="I247" s="16" t="str">
        <f xml:space="preserve"> _xll.EPMOlapMemberO("[AREA].[PARENTH1].[10000000025005]","","Gcia. Administración","","000;001")</f>
        <v>Gcia. Administración</v>
      </c>
      <c r="J247" s="17" t="str">
        <f xml:space="preserve"> _xll.EPMOlapMemberO("[RUBRO].[PARENTH1].[5118150001]","","TRAMITES Y LICENCIAS","","000;001")</f>
        <v>TRAMITES Y LICENCIAS</v>
      </c>
      <c r="K247" s="18" t="s">
        <v>828</v>
      </c>
      <c r="L247" s="18" t="s">
        <v>40</v>
      </c>
      <c r="M247" s="28" t="s">
        <v>452</v>
      </c>
      <c r="N247" s="18" t="s">
        <v>453</v>
      </c>
      <c r="O247" s="18" t="s">
        <v>454</v>
      </c>
      <c r="P247" s="28" t="s">
        <v>501</v>
      </c>
      <c r="Q247" s="28" t="s">
        <v>796</v>
      </c>
      <c r="R247" s="18" t="s">
        <v>40</v>
      </c>
      <c r="S247" s="18" t="s">
        <v>615</v>
      </c>
      <c r="T247" s="18" t="s">
        <v>49</v>
      </c>
      <c r="U247" s="18" t="s">
        <v>829</v>
      </c>
      <c r="V247" s="18" t="s">
        <v>459</v>
      </c>
      <c r="W247" s="18" t="s">
        <v>67</v>
      </c>
      <c r="X247" s="18" t="s">
        <v>40</v>
      </c>
      <c r="Y247" s="18" t="s">
        <v>40</v>
      </c>
      <c r="Z247" s="19" t="s">
        <v>68</v>
      </c>
      <c r="AA247" s="20">
        <v>307461977278</v>
      </c>
      <c r="AB247" s="19">
        <v>144000000</v>
      </c>
      <c r="AC247" s="21">
        <v>0</v>
      </c>
      <c r="AD247" s="21">
        <v>3000000</v>
      </c>
      <c r="AE247" s="21">
        <v>3000000</v>
      </c>
      <c r="AF247" s="21">
        <v>8000000</v>
      </c>
      <c r="AG247" s="21">
        <v>10000000</v>
      </c>
      <c r="AH247" s="21">
        <v>20000000</v>
      </c>
      <c r="AI247" s="21">
        <v>20000000</v>
      </c>
      <c r="AJ247" s="21">
        <v>20000000</v>
      </c>
      <c r="AK247" s="21">
        <v>20000000</v>
      </c>
      <c r="AL247" s="21">
        <v>20000000</v>
      </c>
      <c r="AM247" s="21">
        <v>20000000</v>
      </c>
      <c r="AN247" s="21">
        <v>0</v>
      </c>
      <c r="AO247" s="21">
        <v>0</v>
      </c>
      <c r="AP247" s="21">
        <v>0</v>
      </c>
      <c r="AQ247" s="21">
        <v>0</v>
      </c>
      <c r="AR247" s="21">
        <v>0</v>
      </c>
    </row>
    <row r="248" spans="1:44" ht="26" x14ac:dyDescent="0.35">
      <c r="H248" s="16" t="str">
        <f xml:space="preserve"> _xll.EPMOlapMemberO("[CONTRATO].[PARENTH1].[C81132024]","","C81132024","","000;001")</f>
        <v>C81132024</v>
      </c>
      <c r="I248" s="16" t="str">
        <f xml:space="preserve"> _xll.EPMOlapMemberO("[AREA].[PARENTH1].[10000000025005]","","Gcia. Administración","","000;001")</f>
        <v>Gcia. Administración</v>
      </c>
      <c r="J248" s="17" t="str">
        <f xml:space="preserve"> _xll.EPMOlapMemberO("[RUBRO].[PARENTH1].[5118150001]","","TRAMITES Y LICENCIAS","","000;001")</f>
        <v>TRAMITES Y LICENCIAS</v>
      </c>
      <c r="K248" s="18" t="s">
        <v>830</v>
      </c>
      <c r="L248" s="18" t="s">
        <v>40</v>
      </c>
      <c r="M248" s="28" t="s">
        <v>452</v>
      </c>
      <c r="N248" s="18" t="s">
        <v>453</v>
      </c>
      <c r="O248" s="18" t="s">
        <v>454</v>
      </c>
      <c r="P248" s="28" t="s">
        <v>831</v>
      </c>
      <c r="Q248" s="28" t="s">
        <v>796</v>
      </c>
      <c r="R248" s="18" t="s">
        <v>40</v>
      </c>
      <c r="S248" s="18" t="s">
        <v>615</v>
      </c>
      <c r="T248" s="18" t="s">
        <v>49</v>
      </c>
      <c r="U248" s="18" t="s">
        <v>832</v>
      </c>
      <c r="V248" s="18" t="s">
        <v>459</v>
      </c>
      <c r="W248" s="18" t="s">
        <v>67</v>
      </c>
      <c r="X248" s="18" t="s">
        <v>40</v>
      </c>
      <c r="Y248" s="18" t="s">
        <v>40</v>
      </c>
      <c r="Z248" s="19" t="s">
        <v>68</v>
      </c>
      <c r="AA248" s="20">
        <v>307461977278</v>
      </c>
      <c r="AB248" s="19">
        <v>40000000</v>
      </c>
      <c r="AC248" s="21">
        <v>0</v>
      </c>
      <c r="AD248" s="21">
        <v>4000000</v>
      </c>
      <c r="AE248" s="21">
        <v>4000000</v>
      </c>
      <c r="AF248" s="21">
        <v>4000000</v>
      </c>
      <c r="AG248" s="21">
        <v>4000000</v>
      </c>
      <c r="AH248" s="21">
        <v>4000000</v>
      </c>
      <c r="AI248" s="21">
        <v>4000000</v>
      </c>
      <c r="AJ248" s="21">
        <v>4000000</v>
      </c>
      <c r="AK248" s="21">
        <v>4000000</v>
      </c>
      <c r="AL248" s="21">
        <v>4000000</v>
      </c>
      <c r="AM248" s="21">
        <v>4000000</v>
      </c>
      <c r="AN248" s="21">
        <v>0</v>
      </c>
      <c r="AO248" s="21">
        <v>0</v>
      </c>
      <c r="AP248" s="21">
        <v>0</v>
      </c>
      <c r="AQ248" s="21">
        <v>0</v>
      </c>
      <c r="AR248" s="21">
        <v>0</v>
      </c>
    </row>
    <row r="249" spans="1:44" ht="29" x14ac:dyDescent="0.35">
      <c r="H249" s="16" t="str">
        <f xml:space="preserve"> _xll.EPMOlapMemberO("[CONTRATO].[PARENTH1].[C81142024]","","C81142024","","000;001")</f>
        <v>C81142024</v>
      </c>
      <c r="I249" s="16" t="str">
        <f xml:space="preserve"> _xll.EPMOlapMemberO("[AREA].[PARENTH1].[10000000025005]","","Gcia. Administración","","000;001")</f>
        <v>Gcia. Administración</v>
      </c>
      <c r="J249" s="17" t="str">
        <f xml:space="preserve"> _xll.EPMOlapMemberO("[RUBRO].[PARENTH1].[5118150001]","","TRAMITES Y LICENCIAS","","000;001")</f>
        <v>TRAMITES Y LICENCIAS</v>
      </c>
      <c r="K249" s="18" t="s">
        <v>833</v>
      </c>
      <c r="L249" s="18" t="s">
        <v>40</v>
      </c>
      <c r="M249" s="28" t="s">
        <v>452</v>
      </c>
      <c r="N249" s="18" t="s">
        <v>453</v>
      </c>
      <c r="O249" s="18" t="s">
        <v>454</v>
      </c>
      <c r="P249" s="28" t="s">
        <v>834</v>
      </c>
      <c r="Q249" s="28" t="s">
        <v>796</v>
      </c>
      <c r="R249" s="18" t="s">
        <v>40</v>
      </c>
      <c r="S249" s="18" t="s">
        <v>615</v>
      </c>
      <c r="T249" s="18" t="s">
        <v>49</v>
      </c>
      <c r="U249" s="18" t="s">
        <v>835</v>
      </c>
      <c r="V249" s="18" t="s">
        <v>459</v>
      </c>
      <c r="W249" s="18" t="s">
        <v>67</v>
      </c>
      <c r="X249" s="18" t="s">
        <v>40</v>
      </c>
      <c r="Y249" s="18" t="s">
        <v>40</v>
      </c>
      <c r="Z249" s="19" t="s">
        <v>68</v>
      </c>
      <c r="AA249" s="20">
        <v>307461977278</v>
      </c>
      <c r="AB249" s="19">
        <v>88000000</v>
      </c>
      <c r="AC249" s="21">
        <v>0</v>
      </c>
      <c r="AD249" s="21">
        <v>3988310</v>
      </c>
      <c r="AE249" s="21">
        <v>3988310</v>
      </c>
      <c r="AF249" s="21">
        <v>11771760</v>
      </c>
      <c r="AG249" s="21">
        <v>7986000</v>
      </c>
      <c r="AH249" s="21">
        <v>12013760</v>
      </c>
      <c r="AI249" s="21">
        <v>19085500</v>
      </c>
      <c r="AJ249" s="21">
        <v>12035380</v>
      </c>
      <c r="AK249" s="21">
        <v>7538399</v>
      </c>
      <c r="AL249" s="21">
        <v>5407639</v>
      </c>
      <c r="AM249" s="21">
        <v>4184942</v>
      </c>
      <c r="AN249" s="21">
        <v>0</v>
      </c>
      <c r="AO249" s="21">
        <v>0</v>
      </c>
      <c r="AP249" s="21">
        <v>0</v>
      </c>
      <c r="AQ249" s="21">
        <v>0</v>
      </c>
      <c r="AR249" s="21">
        <v>0</v>
      </c>
    </row>
    <row r="250" spans="1:44" ht="29" x14ac:dyDescent="0.35">
      <c r="H250" s="16" t="str">
        <f xml:space="preserve"> _xll.EPMOlapMemberO("[CONTRATO].[PARENTH1].[C81152024]","","C81152024","","000;001")</f>
        <v>C81152024</v>
      </c>
      <c r="I250" s="16" t="str">
        <f xml:space="preserve"> _xll.EPMOlapMemberO("[AREA].[PARENTH1].[10000000025005]","","Gcia. Administración","","000;001")</f>
        <v>Gcia. Administración</v>
      </c>
      <c r="J250" s="17" t="str">
        <f xml:space="preserve"> _xll.EPMOlapMemberO("[RUBRO].[PARENTH1].[5118150001]","","TRAMITES Y LICENCIAS","","000;001")</f>
        <v>TRAMITES Y LICENCIAS</v>
      </c>
      <c r="K250" s="18" t="s">
        <v>836</v>
      </c>
      <c r="L250" s="18" t="s">
        <v>40</v>
      </c>
      <c r="M250" s="28" t="s">
        <v>452</v>
      </c>
      <c r="N250" s="18" t="s">
        <v>453</v>
      </c>
      <c r="O250" s="18" t="s">
        <v>454</v>
      </c>
      <c r="P250" s="28" t="s">
        <v>837</v>
      </c>
      <c r="Q250" s="28" t="s">
        <v>796</v>
      </c>
      <c r="R250" s="18" t="s">
        <v>40</v>
      </c>
      <c r="S250" s="18" t="s">
        <v>838</v>
      </c>
      <c r="T250" s="18" t="s">
        <v>35</v>
      </c>
      <c r="U250" s="18" t="s">
        <v>839</v>
      </c>
      <c r="V250" s="18" t="s">
        <v>459</v>
      </c>
      <c r="W250" s="18" t="s">
        <v>67</v>
      </c>
      <c r="X250" s="18" t="s">
        <v>40</v>
      </c>
      <c r="Y250" s="18" t="s">
        <v>40</v>
      </c>
      <c r="Z250" s="19" t="s">
        <v>68</v>
      </c>
      <c r="AA250" s="20">
        <v>307461977278</v>
      </c>
      <c r="AB250" s="19">
        <v>81000000</v>
      </c>
      <c r="AC250" s="21">
        <v>0</v>
      </c>
      <c r="AD250" s="21">
        <v>0</v>
      </c>
      <c r="AE250" s="21">
        <v>13365000</v>
      </c>
      <c r="AF250" s="21">
        <v>10125000</v>
      </c>
      <c r="AG250" s="21">
        <v>10935000</v>
      </c>
      <c r="AH250" s="21">
        <v>7695000</v>
      </c>
      <c r="AI250" s="21">
        <v>7695000</v>
      </c>
      <c r="AJ250" s="21">
        <v>8505000</v>
      </c>
      <c r="AK250" s="21">
        <v>3645000</v>
      </c>
      <c r="AL250" s="21">
        <v>8505000</v>
      </c>
      <c r="AM250" s="21">
        <v>4455000</v>
      </c>
      <c r="AN250" s="21">
        <v>6075000</v>
      </c>
      <c r="AO250" s="21">
        <v>0</v>
      </c>
      <c r="AP250" s="21">
        <v>0</v>
      </c>
      <c r="AQ250" s="21">
        <v>0</v>
      </c>
      <c r="AR250" s="21">
        <v>0</v>
      </c>
    </row>
    <row r="251" spans="1:44" s="24" customFormat="1" ht="26" x14ac:dyDescent="0.35">
      <c r="A251"/>
      <c r="B251"/>
      <c r="C251"/>
      <c r="D251"/>
      <c r="E251"/>
      <c r="F251"/>
      <c r="G251" s="23"/>
      <c r="H251" s="16" t="str">
        <f xml:space="preserve"> _xll.EPMOlapMemberO("[CONTRATO].[PARENTH1].[C81162024]","","C81162024","","000;001")</f>
        <v>C81162024</v>
      </c>
      <c r="I251" s="16" t="str">
        <f xml:space="preserve"> _xll.EPMOlapMemberO("[AREA].[PARENTH1].[10000000025005]","","Gcia. Administración","","000;001")</f>
        <v>Gcia. Administración</v>
      </c>
      <c r="J251" s="17" t="str">
        <f xml:space="preserve"> _xll.EPMOlapMemberO("[RUBRO].[PARENTH1].[5118150001]","","TRAMITES Y LICENCIAS","","000;001")</f>
        <v>TRAMITES Y LICENCIAS</v>
      </c>
      <c r="K251" s="18" t="s">
        <v>840</v>
      </c>
      <c r="L251" s="18" t="s">
        <v>40</v>
      </c>
      <c r="M251" s="28" t="s">
        <v>452</v>
      </c>
      <c r="N251" s="18" t="s">
        <v>453</v>
      </c>
      <c r="O251" s="18" t="s">
        <v>454</v>
      </c>
      <c r="P251" s="28" t="s">
        <v>841</v>
      </c>
      <c r="Q251" s="28" t="s">
        <v>796</v>
      </c>
      <c r="R251" s="18" t="s">
        <v>40</v>
      </c>
      <c r="S251" s="18" t="s">
        <v>615</v>
      </c>
      <c r="T251" s="18" t="s">
        <v>49</v>
      </c>
      <c r="U251" s="18" t="s">
        <v>815</v>
      </c>
      <c r="V251" s="18" t="s">
        <v>459</v>
      </c>
      <c r="W251" s="18" t="s">
        <v>67</v>
      </c>
      <c r="X251" s="18" t="s">
        <v>40</v>
      </c>
      <c r="Y251" s="18" t="s">
        <v>40</v>
      </c>
      <c r="Z251" s="19" t="s">
        <v>68</v>
      </c>
      <c r="AA251" s="20">
        <v>307461977278</v>
      </c>
      <c r="AB251" s="19">
        <v>552000000</v>
      </c>
      <c r="AC251" s="21">
        <v>0</v>
      </c>
      <c r="AD251" s="21">
        <v>28013800</v>
      </c>
      <c r="AE251" s="21">
        <v>31164900</v>
      </c>
      <c r="AF251" s="21">
        <v>37906600</v>
      </c>
      <c r="AG251" s="21">
        <v>52314400</v>
      </c>
      <c r="AH251" s="21">
        <v>63666632</v>
      </c>
      <c r="AI251" s="21">
        <v>83718700</v>
      </c>
      <c r="AJ251" s="21">
        <v>83586080</v>
      </c>
      <c r="AK251" s="21">
        <v>72868864</v>
      </c>
      <c r="AL251" s="21">
        <v>54295091</v>
      </c>
      <c r="AM251" s="21">
        <v>44464933</v>
      </c>
      <c r="AN251" s="21">
        <v>0</v>
      </c>
      <c r="AO251" s="21">
        <v>0</v>
      </c>
      <c r="AP251" s="21">
        <v>0</v>
      </c>
      <c r="AQ251" s="21">
        <v>0</v>
      </c>
      <c r="AR251" s="21">
        <v>0</v>
      </c>
    </row>
    <row r="252" spans="1:44" ht="43.5" x14ac:dyDescent="0.35">
      <c r="H252" s="16" t="str">
        <f xml:space="preserve"> _xll.EPMOlapMemberO("[CONTRATO].[PARENTH1].[C81172024]","","C81172024","","000;001")</f>
        <v>C81172024</v>
      </c>
      <c r="I252" s="16" t="str">
        <f xml:space="preserve"> _xll.EPMOlapMemberO("[AREA].[PARENTH1].[10000000025005]","","Gcia. Administración","","000;001")</f>
        <v>Gcia. Administración</v>
      </c>
      <c r="J252" s="17" t="str">
        <f xml:space="preserve"> _xll.EPMOlapMemberO("[RUBRO].[PARENTH1].[5118150001]","","TRAMITES Y LICENCIAS","","000;001")</f>
        <v>TRAMITES Y LICENCIAS</v>
      </c>
      <c r="K252" s="18" t="s">
        <v>842</v>
      </c>
      <c r="L252" s="18" t="s">
        <v>40</v>
      </c>
      <c r="M252" s="28" t="s">
        <v>452</v>
      </c>
      <c r="N252" s="18" t="s">
        <v>453</v>
      </c>
      <c r="O252" s="18" t="s">
        <v>454</v>
      </c>
      <c r="P252" s="28" t="s">
        <v>843</v>
      </c>
      <c r="Q252" s="28" t="s">
        <v>796</v>
      </c>
      <c r="R252" s="18" t="s">
        <v>40</v>
      </c>
      <c r="S252" s="18" t="s">
        <v>609</v>
      </c>
      <c r="T252" s="18" t="s">
        <v>49</v>
      </c>
      <c r="U252" s="18" t="s">
        <v>844</v>
      </c>
      <c r="V252" s="18" t="s">
        <v>459</v>
      </c>
      <c r="W252" s="18" t="s">
        <v>67</v>
      </c>
      <c r="X252" s="18" t="s">
        <v>40</v>
      </c>
      <c r="Y252" s="18" t="s">
        <v>40</v>
      </c>
      <c r="Z252" s="19" t="s">
        <v>68</v>
      </c>
      <c r="AA252" s="20">
        <v>307461977278</v>
      </c>
      <c r="AB252" s="19">
        <v>70000000</v>
      </c>
      <c r="AC252" s="21">
        <v>0</v>
      </c>
      <c r="AD252" s="21">
        <v>17924460</v>
      </c>
      <c r="AE252" s="21">
        <v>1588140</v>
      </c>
      <c r="AF252" s="21">
        <v>7006500</v>
      </c>
      <c r="AG252" s="21">
        <v>5605200</v>
      </c>
      <c r="AH252" s="21">
        <v>5605200</v>
      </c>
      <c r="AI252" s="21">
        <v>5605200</v>
      </c>
      <c r="AJ252" s="21">
        <v>5605200</v>
      </c>
      <c r="AK252" s="21">
        <v>5605200</v>
      </c>
      <c r="AL252" s="21">
        <v>7920380</v>
      </c>
      <c r="AM252" s="21">
        <v>7534520</v>
      </c>
      <c r="AN252" s="21">
        <v>0</v>
      </c>
      <c r="AO252" s="21">
        <v>0</v>
      </c>
      <c r="AP252" s="21">
        <v>0</v>
      </c>
      <c r="AQ252" s="21">
        <v>0</v>
      </c>
      <c r="AR252" s="21">
        <v>0</v>
      </c>
    </row>
    <row r="253" spans="1:44" ht="29" x14ac:dyDescent="0.35">
      <c r="H253" s="16" t="str">
        <f xml:space="preserve"> _xll.EPMOlapMemberO("[CONTRATO].[PARENTH1].[C81182024]","","C81182024","","000;001")</f>
        <v>C81182024</v>
      </c>
      <c r="I253" s="16" t="str">
        <f xml:space="preserve"> _xll.EPMOlapMemberO("[AREA].[PARENTH1].[10000000025005]","","Gcia. Administración","","000;001")</f>
        <v>Gcia. Administración</v>
      </c>
      <c r="J253" s="17" t="str">
        <f xml:space="preserve"> _xll.EPMOlapMemberO("[RUBRO].[PARENTH1].[5118150001]","","TRAMITES Y LICENCIAS","","000;001")</f>
        <v>TRAMITES Y LICENCIAS</v>
      </c>
      <c r="K253" s="18" t="s">
        <v>845</v>
      </c>
      <c r="L253" s="18" t="s">
        <v>40</v>
      </c>
      <c r="M253" s="28" t="s">
        <v>452</v>
      </c>
      <c r="N253" s="18" t="s">
        <v>453</v>
      </c>
      <c r="O253" s="18" t="s">
        <v>454</v>
      </c>
      <c r="P253" s="28" t="s">
        <v>846</v>
      </c>
      <c r="Q253" s="28" t="s">
        <v>796</v>
      </c>
      <c r="R253" s="18" t="s">
        <v>40</v>
      </c>
      <c r="S253" s="18" t="s">
        <v>615</v>
      </c>
      <c r="T253" s="18" t="s">
        <v>49</v>
      </c>
      <c r="U253" s="18" t="s">
        <v>847</v>
      </c>
      <c r="V253" s="18" t="s">
        <v>459</v>
      </c>
      <c r="W253" s="18" t="s">
        <v>67</v>
      </c>
      <c r="X253" s="18" t="s">
        <v>40</v>
      </c>
      <c r="Y253" s="18" t="s">
        <v>40</v>
      </c>
      <c r="Z253" s="19" t="s">
        <v>68</v>
      </c>
      <c r="AA253" s="20">
        <v>307461977278</v>
      </c>
      <c r="AB253" s="19">
        <v>23000000</v>
      </c>
      <c r="AC253" s="21">
        <v>0</v>
      </c>
      <c r="AD253" s="21">
        <v>1214400</v>
      </c>
      <c r="AE253" s="21">
        <v>1380000</v>
      </c>
      <c r="AF253" s="21">
        <v>2040560</v>
      </c>
      <c r="AG253" s="21">
        <v>2231352</v>
      </c>
      <c r="AH253" s="21">
        <v>2402422</v>
      </c>
      <c r="AI253" s="21">
        <v>4295944</v>
      </c>
      <c r="AJ253" s="21">
        <v>4945962</v>
      </c>
      <c r="AK253" s="21">
        <v>1836507</v>
      </c>
      <c r="AL253" s="21">
        <v>2652853</v>
      </c>
      <c r="AM253" s="21">
        <v>0</v>
      </c>
      <c r="AN253" s="21">
        <v>0</v>
      </c>
      <c r="AO253" s="21">
        <v>0</v>
      </c>
      <c r="AP253" s="21">
        <v>0</v>
      </c>
      <c r="AQ253" s="21">
        <v>0</v>
      </c>
      <c r="AR253" s="21">
        <v>0</v>
      </c>
    </row>
    <row r="254" spans="1:44" ht="43.5" x14ac:dyDescent="0.35">
      <c r="H254" s="16" t="str">
        <f xml:space="preserve"> _xll.EPMOlapMemberO("[CONTRATO].[PARENTH1].[C81192024]","","C81192024","","000;001")</f>
        <v>C81192024</v>
      </c>
      <c r="I254" s="16" t="str">
        <f xml:space="preserve"> _xll.EPMOlapMemberO("[AREA].[PARENTH1].[10000000025005]","","Gcia. Administración","","000;001")</f>
        <v>Gcia. Administración</v>
      </c>
      <c r="J254" s="17" t="str">
        <f xml:space="preserve"> _xll.EPMOlapMemberO("[RUBRO].[PARENTH1].[5118150001]","","TRAMITES Y LICENCIAS","","000;001")</f>
        <v>TRAMITES Y LICENCIAS</v>
      </c>
      <c r="K254" s="18" t="s">
        <v>848</v>
      </c>
      <c r="L254" s="18" t="s">
        <v>40</v>
      </c>
      <c r="M254" s="28" t="s">
        <v>452</v>
      </c>
      <c r="N254" s="18" t="s">
        <v>453</v>
      </c>
      <c r="O254" s="18" t="s">
        <v>454</v>
      </c>
      <c r="P254" s="28" t="s">
        <v>849</v>
      </c>
      <c r="Q254" s="28" t="s">
        <v>796</v>
      </c>
      <c r="R254" s="18" t="s">
        <v>40</v>
      </c>
      <c r="S254" s="18" t="s">
        <v>615</v>
      </c>
      <c r="T254" s="18" t="s">
        <v>49</v>
      </c>
      <c r="U254" s="18" t="s">
        <v>850</v>
      </c>
      <c r="V254" s="18" t="s">
        <v>459</v>
      </c>
      <c r="W254" s="18" t="s">
        <v>67</v>
      </c>
      <c r="X254" s="18" t="s">
        <v>40</v>
      </c>
      <c r="Y254" s="18" t="s">
        <v>40</v>
      </c>
      <c r="Z254" s="19" t="s">
        <v>68</v>
      </c>
      <c r="AA254" s="20">
        <v>307461977278</v>
      </c>
      <c r="AB254" s="19">
        <v>227000000</v>
      </c>
      <c r="AC254" s="21">
        <v>0</v>
      </c>
      <c r="AD254" s="21">
        <v>33064320</v>
      </c>
      <c r="AE254" s="21">
        <v>24912000</v>
      </c>
      <c r="AF254" s="21">
        <v>27403200</v>
      </c>
      <c r="AG254" s="21">
        <v>9964800</v>
      </c>
      <c r="AH254" s="21">
        <v>27403200</v>
      </c>
      <c r="AI254" s="21">
        <v>12456000</v>
      </c>
      <c r="AJ254" s="21">
        <v>34876800</v>
      </c>
      <c r="AK254" s="21">
        <v>17438400</v>
      </c>
      <c r="AL254" s="21">
        <v>17438400</v>
      </c>
      <c r="AM254" s="21">
        <v>22042880</v>
      </c>
      <c r="AN254" s="21">
        <v>0</v>
      </c>
      <c r="AO254" s="21">
        <v>0</v>
      </c>
      <c r="AP254" s="21">
        <v>0</v>
      </c>
      <c r="AQ254" s="21">
        <v>0</v>
      </c>
      <c r="AR254" s="21">
        <v>0</v>
      </c>
    </row>
    <row r="255" spans="1:44" ht="29" x14ac:dyDescent="0.35">
      <c r="H255" s="16" t="str">
        <f xml:space="preserve"> _xll.EPMOlapMemberO("[CONTRATO].[PARENTH1].[C81202024]","","C81202024","","000;001")</f>
        <v>C81202024</v>
      </c>
      <c r="I255" s="16" t="str">
        <f xml:space="preserve"> _xll.EPMOlapMemberO("[AREA].[PARENTH1].[10000000025005]","","Gcia. Administración","","000;001")</f>
        <v>Gcia. Administración</v>
      </c>
      <c r="J255" s="17" t="str">
        <f xml:space="preserve"> _xll.EPMOlapMemberO("[RUBRO].[PARENTH1].[5118150001]","","TRAMITES Y LICENCIAS","","000;001")</f>
        <v>TRAMITES Y LICENCIAS</v>
      </c>
      <c r="K255" s="18" t="s">
        <v>851</v>
      </c>
      <c r="L255" s="18" t="s">
        <v>40</v>
      </c>
      <c r="M255" s="28" t="s">
        <v>452</v>
      </c>
      <c r="N255" s="18" t="s">
        <v>453</v>
      </c>
      <c r="O255" s="18" t="s">
        <v>454</v>
      </c>
      <c r="P255" s="28" t="s">
        <v>516</v>
      </c>
      <c r="Q255" s="28" t="s">
        <v>796</v>
      </c>
      <c r="R255" s="18" t="s">
        <v>40</v>
      </c>
      <c r="S255" s="18" t="s">
        <v>609</v>
      </c>
      <c r="T255" s="18" t="s">
        <v>35</v>
      </c>
      <c r="U255" s="18" t="s">
        <v>852</v>
      </c>
      <c r="V255" s="18" t="s">
        <v>459</v>
      </c>
      <c r="W255" s="18" t="s">
        <v>67</v>
      </c>
      <c r="X255" s="18" t="s">
        <v>40</v>
      </c>
      <c r="Y255" s="18" t="s">
        <v>40</v>
      </c>
      <c r="Z255" s="19" t="s">
        <v>68</v>
      </c>
      <c r="AA255" s="20">
        <v>307461977278</v>
      </c>
      <c r="AB255" s="19">
        <v>570000000</v>
      </c>
      <c r="AC255" s="21">
        <v>30000000</v>
      </c>
      <c r="AD255" s="21">
        <v>30000000</v>
      </c>
      <c r="AE255" s="21">
        <v>30000000</v>
      </c>
      <c r="AF255" s="21">
        <v>30000000</v>
      </c>
      <c r="AG255" s="21">
        <v>30000000</v>
      </c>
      <c r="AH255" s="21">
        <v>60000000</v>
      </c>
      <c r="AI255" s="21">
        <v>60000000</v>
      </c>
      <c r="AJ255" s="21">
        <v>60000000</v>
      </c>
      <c r="AK255" s="21">
        <v>60000000</v>
      </c>
      <c r="AL255" s="21">
        <v>60000000</v>
      </c>
      <c r="AM255" s="21">
        <v>60000000</v>
      </c>
      <c r="AN255" s="21">
        <v>60000000</v>
      </c>
      <c r="AO255" s="21">
        <v>0</v>
      </c>
      <c r="AP255" s="21">
        <v>0</v>
      </c>
      <c r="AQ255" s="21">
        <v>0</v>
      </c>
      <c r="AR255" s="21">
        <v>0</v>
      </c>
    </row>
    <row r="256" spans="1:44" ht="26" x14ac:dyDescent="0.35">
      <c r="H256" s="16" t="str">
        <f xml:space="preserve"> _xll.EPMOlapMemberO("[CONTRATO].[PARENTH1].[C81212024]","","C81212024","","000;001")</f>
        <v>C81212024</v>
      </c>
      <c r="I256" s="16" t="str">
        <f xml:space="preserve"> _xll.EPMOlapMemberO("[AREA].[PARENTH1].[10000000025005]","","Gcia. Administración","","000;001")</f>
        <v>Gcia. Administración</v>
      </c>
      <c r="J256" s="17" t="str">
        <f xml:space="preserve"> _xll.EPMOlapMemberO("[RUBRO].[PARENTH1].[5118150001]","","TRAMITES Y LICENCIAS","","000;001")</f>
        <v>TRAMITES Y LICENCIAS</v>
      </c>
      <c r="K256" s="18" t="s">
        <v>853</v>
      </c>
      <c r="L256" s="18" t="s">
        <v>40</v>
      </c>
      <c r="M256" s="28" t="s">
        <v>452</v>
      </c>
      <c r="N256" s="18" t="s">
        <v>453</v>
      </c>
      <c r="O256" s="18" t="s">
        <v>454</v>
      </c>
      <c r="P256" s="28" t="s">
        <v>854</v>
      </c>
      <c r="Q256" s="28" t="s">
        <v>796</v>
      </c>
      <c r="R256" s="18" t="s">
        <v>40</v>
      </c>
      <c r="S256" s="18" t="s">
        <v>838</v>
      </c>
      <c r="T256" s="18" t="s">
        <v>49</v>
      </c>
      <c r="U256" s="18" t="s">
        <v>827</v>
      </c>
      <c r="V256" s="18" t="s">
        <v>459</v>
      </c>
      <c r="W256" s="18" t="s">
        <v>67</v>
      </c>
      <c r="X256" s="18" t="s">
        <v>40</v>
      </c>
      <c r="Y256" s="18" t="s">
        <v>40</v>
      </c>
      <c r="Z256" s="19" t="s">
        <v>68</v>
      </c>
      <c r="AA256" s="20">
        <v>307461977278</v>
      </c>
      <c r="AB256" s="19">
        <v>50000000</v>
      </c>
      <c r="AC256" s="21">
        <v>0</v>
      </c>
      <c r="AD256" s="21">
        <v>5000000</v>
      </c>
      <c r="AE256" s="21">
        <v>5000000</v>
      </c>
      <c r="AF256" s="21">
        <v>5000000</v>
      </c>
      <c r="AG256" s="21">
        <v>5000000</v>
      </c>
      <c r="AH256" s="21">
        <v>5000000</v>
      </c>
      <c r="AI256" s="21">
        <v>5000000</v>
      </c>
      <c r="AJ256" s="21">
        <v>5000000</v>
      </c>
      <c r="AK256" s="21">
        <v>5000000</v>
      </c>
      <c r="AL256" s="21">
        <v>5000000</v>
      </c>
      <c r="AM256" s="21">
        <v>5000000</v>
      </c>
      <c r="AN256" s="21">
        <v>0</v>
      </c>
      <c r="AO256" s="21">
        <v>0</v>
      </c>
      <c r="AP256" s="21">
        <v>0</v>
      </c>
      <c r="AQ256" s="21">
        <v>0</v>
      </c>
      <c r="AR256" s="21">
        <v>0</v>
      </c>
    </row>
    <row r="257" spans="8:44" ht="26" x14ac:dyDescent="0.35">
      <c r="H257" s="16" t="str">
        <f xml:space="preserve"> _xll.EPMOlapMemberO("[CONTRATO].[PARENTH1].[C82012024]","","C82012024","","000;001")</f>
        <v>C82012024</v>
      </c>
      <c r="I257" s="16" t="str">
        <f xml:space="preserve"> _xll.EPMOlapMemberO("[AREA].[PARENTH1].[10000000025005]","","Gcia. Administración","","000;001")</f>
        <v>Gcia. Administración</v>
      </c>
      <c r="J257" s="17" t="str">
        <f xml:space="preserve"> _xll.EPMOlapMemberO("[RUBRO].[PARENTH1].[5118150001]","","TRAMITES Y LICENCIAS","","000;001")</f>
        <v>TRAMITES Y LICENCIAS</v>
      </c>
      <c r="K257" s="18" t="s">
        <v>855</v>
      </c>
      <c r="L257" s="18" t="s">
        <v>40</v>
      </c>
      <c r="M257" s="28" t="s">
        <v>452</v>
      </c>
      <c r="N257" s="18" t="s">
        <v>453</v>
      </c>
      <c r="O257" s="18" t="s">
        <v>454</v>
      </c>
      <c r="P257" s="28" t="s">
        <v>679</v>
      </c>
      <c r="Q257" s="28" t="s">
        <v>479</v>
      </c>
      <c r="R257" s="18" t="s">
        <v>40</v>
      </c>
      <c r="S257" s="18" t="s">
        <v>457</v>
      </c>
      <c r="T257" s="18" t="s">
        <v>35</v>
      </c>
      <c r="U257" s="18" t="s">
        <v>856</v>
      </c>
      <c r="V257" s="18" t="s">
        <v>459</v>
      </c>
      <c r="W257" s="18" t="s">
        <v>67</v>
      </c>
      <c r="X257" s="18" t="s">
        <v>40</v>
      </c>
      <c r="Y257" s="18" t="s">
        <v>40</v>
      </c>
      <c r="Z257" s="19" t="s">
        <v>68</v>
      </c>
      <c r="AA257" s="20">
        <v>307461977278</v>
      </c>
      <c r="AB257" s="19">
        <v>570000000</v>
      </c>
      <c r="AC257" s="21">
        <v>30000000</v>
      </c>
      <c r="AD257" s="21">
        <v>30000000</v>
      </c>
      <c r="AE257" s="21">
        <v>30000000</v>
      </c>
      <c r="AF257" s="21">
        <v>30000000</v>
      </c>
      <c r="AG257" s="21">
        <v>30000000</v>
      </c>
      <c r="AH257" s="21">
        <v>60000000</v>
      </c>
      <c r="AI257" s="21">
        <v>60000000</v>
      </c>
      <c r="AJ257" s="21">
        <v>60000000</v>
      </c>
      <c r="AK257" s="21">
        <v>60000000</v>
      </c>
      <c r="AL257" s="21">
        <v>60000000</v>
      </c>
      <c r="AM257" s="21">
        <v>60000000</v>
      </c>
      <c r="AN257" s="21">
        <v>60000000</v>
      </c>
      <c r="AO257" s="21">
        <v>0</v>
      </c>
      <c r="AP257" s="21">
        <v>0</v>
      </c>
      <c r="AQ257" s="21">
        <v>0</v>
      </c>
      <c r="AR257" s="21">
        <v>0</v>
      </c>
    </row>
    <row r="258" spans="8:44" ht="26" x14ac:dyDescent="0.35">
      <c r="H258" s="16" t="str">
        <f xml:space="preserve"> _xll.EPMOlapMemberO("[CONTRATO].[PARENTH1].[C82022024]","","C82022024","","000;001")</f>
        <v>C82022024</v>
      </c>
      <c r="I258" s="16" t="str">
        <f xml:space="preserve"> _xll.EPMOlapMemberO("[AREA].[PARENTH1].[10000000025005]","","Gcia. Administración","","000;001")</f>
        <v>Gcia. Administración</v>
      </c>
      <c r="J258" s="17" t="str">
        <f xml:space="preserve"> _xll.EPMOlapMemberO("[RUBRO].[PARENTH1].[5118150001]","","TRAMITES Y LICENCIAS","","000;001")</f>
        <v>TRAMITES Y LICENCIAS</v>
      </c>
      <c r="K258" s="18" t="s">
        <v>857</v>
      </c>
      <c r="L258" s="18" t="s">
        <v>40</v>
      </c>
      <c r="M258" s="28" t="s">
        <v>452</v>
      </c>
      <c r="N258" s="18" t="s">
        <v>453</v>
      </c>
      <c r="O258" s="18" t="s">
        <v>454</v>
      </c>
      <c r="P258" s="28" t="s">
        <v>858</v>
      </c>
      <c r="Q258" s="28" t="s">
        <v>479</v>
      </c>
      <c r="R258" s="18" t="s">
        <v>40</v>
      </c>
      <c r="S258" s="18" t="s">
        <v>457</v>
      </c>
      <c r="T258" s="18" t="s">
        <v>35</v>
      </c>
      <c r="U258" s="18" t="s">
        <v>859</v>
      </c>
      <c r="V258" s="18" t="s">
        <v>459</v>
      </c>
      <c r="W258" s="18" t="s">
        <v>67</v>
      </c>
      <c r="X258" s="18" t="s">
        <v>40</v>
      </c>
      <c r="Y258" s="18" t="s">
        <v>40</v>
      </c>
      <c r="Z258" s="19" t="s">
        <v>68</v>
      </c>
      <c r="AA258" s="20">
        <v>307461977278</v>
      </c>
      <c r="AB258" s="19">
        <v>249865000</v>
      </c>
      <c r="AC258" s="21">
        <v>7502000</v>
      </c>
      <c r="AD258" s="21">
        <v>22869000</v>
      </c>
      <c r="AE258" s="21">
        <v>22869000</v>
      </c>
      <c r="AF258" s="21">
        <v>22869000</v>
      </c>
      <c r="AG258" s="21">
        <v>22869000</v>
      </c>
      <c r="AH258" s="21">
        <v>22869000</v>
      </c>
      <c r="AI258" s="21">
        <v>22869000</v>
      </c>
      <c r="AJ258" s="21">
        <v>22869000</v>
      </c>
      <c r="AK258" s="21">
        <v>22869000</v>
      </c>
      <c r="AL258" s="21">
        <v>22869000</v>
      </c>
      <c r="AM258" s="21">
        <v>22869000</v>
      </c>
      <c r="AN258" s="21">
        <v>13673000</v>
      </c>
      <c r="AO258" s="21">
        <v>0</v>
      </c>
      <c r="AP258" s="21">
        <v>0</v>
      </c>
      <c r="AQ258" s="21">
        <v>0</v>
      </c>
      <c r="AR258" s="21">
        <v>0</v>
      </c>
    </row>
    <row r="259" spans="8:44" ht="29" x14ac:dyDescent="0.35">
      <c r="H259" s="16" t="str">
        <f xml:space="preserve"> _xll.EPMOlapMemberO("[CONTRATO].[PARENTH1].[C82032024]","","C82032024","","000;001")</f>
        <v>C82032024</v>
      </c>
      <c r="I259" s="16" t="str">
        <f xml:space="preserve"> _xll.EPMOlapMemberO("[AREA].[PARENTH1].[10000000025005]","","Gcia. Administración","","000;001")</f>
        <v>Gcia. Administración</v>
      </c>
      <c r="J259" s="17" t="str">
        <f xml:space="preserve"> _xll.EPMOlapMemberO("[RUBRO].[PARENTH1].[5118150001]","","TRAMITES Y LICENCIAS","","000;001")</f>
        <v>TRAMITES Y LICENCIAS</v>
      </c>
      <c r="K259" s="18" t="s">
        <v>860</v>
      </c>
      <c r="L259" s="18" t="s">
        <v>40</v>
      </c>
      <c r="M259" s="28" t="s">
        <v>452</v>
      </c>
      <c r="N259" s="18" t="s">
        <v>453</v>
      </c>
      <c r="O259" s="18" t="s">
        <v>454</v>
      </c>
      <c r="P259" s="28" t="s">
        <v>861</v>
      </c>
      <c r="Q259" s="28" t="s">
        <v>479</v>
      </c>
      <c r="R259" s="18" t="s">
        <v>40</v>
      </c>
      <c r="S259" s="18" t="s">
        <v>457</v>
      </c>
      <c r="T259" s="18" t="s">
        <v>35</v>
      </c>
      <c r="U259" s="18" t="s">
        <v>859</v>
      </c>
      <c r="V259" s="18" t="s">
        <v>459</v>
      </c>
      <c r="W259" s="18" t="s">
        <v>67</v>
      </c>
      <c r="X259" s="18" t="s">
        <v>40</v>
      </c>
      <c r="Y259" s="18" t="s">
        <v>40</v>
      </c>
      <c r="Z259" s="19" t="s">
        <v>68</v>
      </c>
      <c r="AA259" s="20">
        <v>307461977278</v>
      </c>
      <c r="AB259" s="19">
        <v>570000000</v>
      </c>
      <c r="AC259" s="21">
        <v>30000000</v>
      </c>
      <c r="AD259" s="21">
        <v>30000000</v>
      </c>
      <c r="AE259" s="21">
        <v>30000000</v>
      </c>
      <c r="AF259" s="21">
        <v>30000000</v>
      </c>
      <c r="AG259" s="21">
        <v>30000000</v>
      </c>
      <c r="AH259" s="21">
        <v>60000000</v>
      </c>
      <c r="AI259" s="21">
        <v>60000000</v>
      </c>
      <c r="AJ259" s="21">
        <v>60000000</v>
      </c>
      <c r="AK259" s="21">
        <v>60000000</v>
      </c>
      <c r="AL259" s="21">
        <v>60000000</v>
      </c>
      <c r="AM259" s="21">
        <v>60000000</v>
      </c>
      <c r="AN259" s="21">
        <v>60000000</v>
      </c>
      <c r="AO259" s="21">
        <v>0</v>
      </c>
      <c r="AP259" s="21">
        <v>0</v>
      </c>
      <c r="AQ259" s="21">
        <v>0</v>
      </c>
      <c r="AR259" s="21">
        <v>0</v>
      </c>
    </row>
    <row r="260" spans="8:44" ht="26" x14ac:dyDescent="0.35">
      <c r="H260" s="16" t="str">
        <f xml:space="preserve"> _xll.EPMOlapMemberO("[CONTRATO].[PARENTH1].[C82042024]","","C82042024","","000;001")</f>
        <v>C82042024</v>
      </c>
      <c r="I260" s="16" t="str">
        <f xml:space="preserve"> _xll.EPMOlapMemberO("[AREA].[PARENTH1].[10000000025005]","","Gcia. Administración","","000;001")</f>
        <v>Gcia. Administración</v>
      </c>
      <c r="J260" s="17" t="str">
        <f xml:space="preserve"> _xll.EPMOlapMemberO("[RUBRO].[PARENTH1].[5118150001]","","TRAMITES Y LICENCIAS","","000;001")</f>
        <v>TRAMITES Y LICENCIAS</v>
      </c>
      <c r="K260" s="18" t="s">
        <v>862</v>
      </c>
      <c r="L260" s="18" t="s">
        <v>40</v>
      </c>
      <c r="M260" s="28" t="s">
        <v>452</v>
      </c>
      <c r="N260" s="18" t="s">
        <v>453</v>
      </c>
      <c r="O260" s="18" t="s">
        <v>454</v>
      </c>
      <c r="P260" s="28" t="s">
        <v>863</v>
      </c>
      <c r="Q260" s="28" t="s">
        <v>479</v>
      </c>
      <c r="R260" s="18" t="s">
        <v>40</v>
      </c>
      <c r="S260" s="18" t="s">
        <v>457</v>
      </c>
      <c r="T260" s="18" t="s">
        <v>49</v>
      </c>
      <c r="U260" s="18" t="s">
        <v>864</v>
      </c>
      <c r="V260" s="18" t="s">
        <v>459</v>
      </c>
      <c r="W260" s="18" t="s">
        <v>67</v>
      </c>
      <c r="X260" s="18" t="s">
        <v>40</v>
      </c>
      <c r="Y260" s="18" t="s">
        <v>40</v>
      </c>
      <c r="Z260" s="19" t="s">
        <v>68</v>
      </c>
      <c r="AA260" s="20">
        <v>307461977278</v>
      </c>
      <c r="AB260" s="19">
        <v>570000000</v>
      </c>
      <c r="AC260" s="21">
        <v>30000000</v>
      </c>
      <c r="AD260" s="21">
        <v>30000000</v>
      </c>
      <c r="AE260" s="21">
        <v>30000000</v>
      </c>
      <c r="AF260" s="21">
        <v>30000000</v>
      </c>
      <c r="AG260" s="21">
        <v>30000000</v>
      </c>
      <c r="AH260" s="21">
        <v>60000000</v>
      </c>
      <c r="AI260" s="21">
        <v>60000000</v>
      </c>
      <c r="AJ260" s="21">
        <v>60000000</v>
      </c>
      <c r="AK260" s="21">
        <v>60000000</v>
      </c>
      <c r="AL260" s="21">
        <v>60000000</v>
      </c>
      <c r="AM260" s="21">
        <v>60000000</v>
      </c>
      <c r="AN260" s="21">
        <v>60000000</v>
      </c>
      <c r="AO260" s="21">
        <v>0</v>
      </c>
      <c r="AP260" s="21">
        <v>0</v>
      </c>
      <c r="AQ260" s="21">
        <v>0</v>
      </c>
      <c r="AR260" s="21">
        <v>0</v>
      </c>
    </row>
    <row r="261" spans="8:44" ht="26" x14ac:dyDescent="0.35">
      <c r="H261" s="16" t="str">
        <f xml:space="preserve"> _xll.EPMOlapMemberO("[CONTRATO].[PARENTH1].[C82052024]","","C82052024","","000;001")</f>
        <v>C82052024</v>
      </c>
      <c r="I261" s="16" t="str">
        <f xml:space="preserve"> _xll.EPMOlapMemberO("[AREA].[PARENTH1].[10000000025005]","","Gcia. Administración","","000;001")</f>
        <v>Gcia. Administración</v>
      </c>
      <c r="J261" s="17" t="str">
        <f xml:space="preserve"> _xll.EPMOlapMemberO("[RUBRO].[PARENTH1].[5118150001]","","TRAMITES Y LICENCIAS","","000;001")</f>
        <v>TRAMITES Y LICENCIAS</v>
      </c>
      <c r="K261" s="18" t="s">
        <v>865</v>
      </c>
      <c r="L261" s="18" t="s">
        <v>40</v>
      </c>
      <c r="M261" s="28" t="s">
        <v>452</v>
      </c>
      <c r="N261" s="18" t="s">
        <v>453</v>
      </c>
      <c r="O261" s="18" t="s">
        <v>454</v>
      </c>
      <c r="P261" s="28" t="s">
        <v>866</v>
      </c>
      <c r="Q261" s="28" t="s">
        <v>479</v>
      </c>
      <c r="R261" s="18" t="s">
        <v>40</v>
      </c>
      <c r="S261" s="18" t="s">
        <v>457</v>
      </c>
      <c r="T261" s="18" t="s">
        <v>49</v>
      </c>
      <c r="U261" s="18" t="s">
        <v>867</v>
      </c>
      <c r="V261" s="18" t="s">
        <v>459</v>
      </c>
      <c r="W261" s="18" t="s">
        <v>67</v>
      </c>
      <c r="X261" s="18" t="s">
        <v>40</v>
      </c>
      <c r="Y261" s="18" t="s">
        <v>40</v>
      </c>
      <c r="Z261" s="19" t="s">
        <v>68</v>
      </c>
      <c r="AA261" s="20">
        <v>307461977278</v>
      </c>
      <c r="AB261" s="19">
        <v>53760000</v>
      </c>
      <c r="AC261" s="21">
        <v>0</v>
      </c>
      <c r="AD261" s="21">
        <v>0</v>
      </c>
      <c r="AE261" s="21">
        <v>6720000</v>
      </c>
      <c r="AF261" s="21">
        <v>0</v>
      </c>
      <c r="AG261" s="21">
        <v>6720000</v>
      </c>
      <c r="AH261" s="21">
        <v>0</v>
      </c>
      <c r="AI261" s="21">
        <v>6720000</v>
      </c>
      <c r="AJ261" s="21">
        <v>6720000</v>
      </c>
      <c r="AK261" s="21">
        <v>6720000</v>
      </c>
      <c r="AL261" s="21">
        <v>6720000</v>
      </c>
      <c r="AM261" s="21">
        <v>6720000</v>
      </c>
      <c r="AN261" s="21">
        <v>6720000</v>
      </c>
      <c r="AO261" s="21">
        <v>0</v>
      </c>
      <c r="AP261" s="21">
        <v>0</v>
      </c>
      <c r="AQ261" s="21">
        <v>0</v>
      </c>
      <c r="AR261" s="21">
        <v>0</v>
      </c>
    </row>
    <row r="262" spans="8:44" ht="29" x14ac:dyDescent="0.35">
      <c r="H262" s="16" t="str">
        <f xml:space="preserve"> _xll.EPMOlapMemberO("[CONTRATO].[PARENTH1].[C82062024]","","C82062024","","000;001")</f>
        <v>C82062024</v>
      </c>
      <c r="I262" s="16" t="str">
        <f xml:space="preserve"> _xll.EPMOlapMemberO("[AREA].[PARENTH1].[10000000025005]","","Gcia. Administración","","000;001")</f>
        <v>Gcia. Administración</v>
      </c>
      <c r="J262" s="17" t="str">
        <f xml:space="preserve"> _xll.EPMOlapMemberO("[RUBRO].[PARENTH1].[5118150001]","","TRAMITES Y LICENCIAS","","000;001")</f>
        <v>TRAMITES Y LICENCIAS</v>
      </c>
      <c r="K262" s="18" t="s">
        <v>868</v>
      </c>
      <c r="L262" s="18" t="s">
        <v>40</v>
      </c>
      <c r="M262" s="28" t="s">
        <v>452</v>
      </c>
      <c r="N262" s="18" t="s">
        <v>453</v>
      </c>
      <c r="O262" s="18" t="s">
        <v>454</v>
      </c>
      <c r="P262" s="28" t="s">
        <v>861</v>
      </c>
      <c r="Q262" s="28" t="s">
        <v>479</v>
      </c>
      <c r="R262" s="18" t="s">
        <v>40</v>
      </c>
      <c r="S262" s="18" t="s">
        <v>457</v>
      </c>
      <c r="T262" s="18" t="s">
        <v>193</v>
      </c>
      <c r="U262" s="18" t="s">
        <v>869</v>
      </c>
      <c r="V262" s="18" t="s">
        <v>459</v>
      </c>
      <c r="W262" s="18" t="s">
        <v>52</v>
      </c>
      <c r="X262" s="18" t="s">
        <v>40</v>
      </c>
      <c r="Y262" s="18" t="s">
        <v>40</v>
      </c>
      <c r="Z262" s="19" t="s">
        <v>68</v>
      </c>
      <c r="AA262" s="20">
        <v>307461977278</v>
      </c>
      <c r="AB262" s="19">
        <v>285000000</v>
      </c>
      <c r="AC262" s="21">
        <v>0</v>
      </c>
      <c r="AD262" s="21">
        <v>0</v>
      </c>
      <c r="AE262" s="21">
        <v>0</v>
      </c>
      <c r="AF262" s="21">
        <v>0</v>
      </c>
      <c r="AG262" s="21">
        <v>0</v>
      </c>
      <c r="AH262" s="21">
        <v>0</v>
      </c>
      <c r="AI262" s="21">
        <v>0</v>
      </c>
      <c r="AJ262" s="21">
        <v>143000000</v>
      </c>
      <c r="AK262" s="21">
        <v>142000000</v>
      </c>
      <c r="AL262" s="21">
        <v>0</v>
      </c>
      <c r="AM262" s="21">
        <v>0</v>
      </c>
      <c r="AN262" s="21">
        <v>0</v>
      </c>
      <c r="AO262" s="21">
        <v>0</v>
      </c>
      <c r="AP262" s="21">
        <v>0</v>
      </c>
      <c r="AQ262" s="21">
        <v>0</v>
      </c>
      <c r="AR262" s="21">
        <v>0</v>
      </c>
    </row>
    <row r="263" spans="8:44" ht="43.5" x14ac:dyDescent="0.35">
      <c r="H263" s="16" t="str">
        <f xml:space="preserve"> _xll.EPMOlapMemberO("[CONTRATO].[PARENTH1].[C82072024]","","C82072024","","000;001")</f>
        <v>C82072024</v>
      </c>
      <c r="I263" s="16" t="str">
        <f xml:space="preserve"> _xll.EPMOlapMemberO("[AREA].[PARENTH1].[10000000025005]","","Gcia. Administración","","000;001")</f>
        <v>Gcia. Administración</v>
      </c>
      <c r="J263" s="17" t="str">
        <f xml:space="preserve"> _xll.EPMOlapMemberO("[RUBRO].[PARENTH1].[5118150001]","","TRAMITES Y LICENCIAS","","000;001")</f>
        <v>TRAMITES Y LICENCIAS</v>
      </c>
      <c r="K263" s="18" t="s">
        <v>870</v>
      </c>
      <c r="L263" s="18" t="s">
        <v>40</v>
      </c>
      <c r="M263" s="28" t="s">
        <v>452</v>
      </c>
      <c r="N263" s="18" t="s">
        <v>453</v>
      </c>
      <c r="O263" s="18" t="s">
        <v>461</v>
      </c>
      <c r="P263" s="28" t="s">
        <v>871</v>
      </c>
      <c r="Q263" s="28" t="s">
        <v>479</v>
      </c>
      <c r="R263" s="18" t="s">
        <v>40</v>
      </c>
      <c r="S263" s="18" t="s">
        <v>838</v>
      </c>
      <c r="T263" s="18" t="s">
        <v>35</v>
      </c>
      <c r="U263" s="18" t="s">
        <v>872</v>
      </c>
      <c r="V263" s="18" t="s">
        <v>459</v>
      </c>
      <c r="W263" s="18" t="s">
        <v>67</v>
      </c>
      <c r="X263" s="18" t="s">
        <v>40</v>
      </c>
      <c r="Y263" s="18" t="s">
        <v>40</v>
      </c>
      <c r="Z263" s="19" t="s">
        <v>68</v>
      </c>
      <c r="AA263" s="20">
        <v>307461977278</v>
      </c>
      <c r="AB263" s="19">
        <v>164072000</v>
      </c>
      <c r="AC263" s="21">
        <v>0</v>
      </c>
      <c r="AD263" s="21">
        <v>0</v>
      </c>
      <c r="AE263" s="21">
        <v>16407200</v>
      </c>
      <c r="AF263" s="21">
        <v>16407200</v>
      </c>
      <c r="AG263" s="21">
        <v>16407200</v>
      </c>
      <c r="AH263" s="21">
        <v>16407200</v>
      </c>
      <c r="AI263" s="21">
        <v>16407200</v>
      </c>
      <c r="AJ263" s="21">
        <v>16407200</v>
      </c>
      <c r="AK263" s="21">
        <v>16407200</v>
      </c>
      <c r="AL263" s="21">
        <v>16407200</v>
      </c>
      <c r="AM263" s="21">
        <v>16407200</v>
      </c>
      <c r="AN263" s="21">
        <v>16407200</v>
      </c>
      <c r="AO263" s="21">
        <v>0</v>
      </c>
      <c r="AP263" s="21">
        <v>0</v>
      </c>
      <c r="AQ263" s="21">
        <v>0</v>
      </c>
      <c r="AR263" s="21">
        <v>0</v>
      </c>
    </row>
    <row r="264" spans="8:44" ht="29" x14ac:dyDescent="0.35">
      <c r="H264" s="16" t="str">
        <f xml:space="preserve"> _xll.EPMOlapMemberO("[CONTRATO].[PARENTH1].[C82082024]","","C82082024","","000;001")</f>
        <v>C82082024</v>
      </c>
      <c r="I264" s="16" t="str">
        <f xml:space="preserve"> _xll.EPMOlapMemberO("[AREA].[PARENTH1].[10000000025005]","","Gcia. Administración","","000;001")</f>
        <v>Gcia. Administración</v>
      </c>
      <c r="J264" s="17" t="str">
        <f xml:space="preserve"> _xll.EPMOlapMemberO("[RUBRO].[PARENTH1].[5118150001]","","TRAMITES Y LICENCIAS","","000;001")</f>
        <v>TRAMITES Y LICENCIAS</v>
      </c>
      <c r="K264" s="18" t="s">
        <v>873</v>
      </c>
      <c r="L264" s="18" t="s">
        <v>40</v>
      </c>
      <c r="M264" s="28" t="s">
        <v>452</v>
      </c>
      <c r="N264" s="18" t="s">
        <v>453</v>
      </c>
      <c r="O264" s="18" t="s">
        <v>454</v>
      </c>
      <c r="P264" s="28" t="s">
        <v>817</v>
      </c>
      <c r="Q264" s="28" t="s">
        <v>479</v>
      </c>
      <c r="R264" s="18" t="s">
        <v>40</v>
      </c>
      <c r="S264" s="18" t="s">
        <v>457</v>
      </c>
      <c r="T264" s="18" t="s">
        <v>35</v>
      </c>
      <c r="U264" s="18" t="s">
        <v>874</v>
      </c>
      <c r="V264" s="18" t="s">
        <v>459</v>
      </c>
      <c r="W264" s="18" t="s">
        <v>67</v>
      </c>
      <c r="X264" s="18" t="s">
        <v>40</v>
      </c>
      <c r="Y264" s="18" t="s">
        <v>40</v>
      </c>
      <c r="Z264" s="19" t="s">
        <v>68</v>
      </c>
      <c r="AA264" s="20">
        <v>307461977278</v>
      </c>
      <c r="AB264" s="19">
        <v>100430000</v>
      </c>
      <c r="AC264" s="21">
        <v>0</v>
      </c>
      <c r="AD264" s="21">
        <v>9244400</v>
      </c>
      <c r="AE264" s="21">
        <v>9244400</v>
      </c>
      <c r="AF264" s="21">
        <v>9244400</v>
      </c>
      <c r="AG264" s="21">
        <v>9244400</v>
      </c>
      <c r="AH264" s="21">
        <v>9244400</v>
      </c>
      <c r="AI264" s="21">
        <v>9244400</v>
      </c>
      <c r="AJ264" s="21">
        <v>9244400</v>
      </c>
      <c r="AK264" s="21">
        <v>9244400</v>
      </c>
      <c r="AL264" s="21">
        <v>9244400</v>
      </c>
      <c r="AM264" s="21">
        <v>9244400</v>
      </c>
      <c r="AN264" s="21">
        <v>7986000</v>
      </c>
      <c r="AO264" s="21">
        <v>0</v>
      </c>
      <c r="AP264" s="21">
        <v>0</v>
      </c>
      <c r="AQ264" s="21">
        <v>0</v>
      </c>
      <c r="AR264" s="21">
        <v>0</v>
      </c>
    </row>
    <row r="265" spans="8:44" ht="29" x14ac:dyDescent="0.35">
      <c r="H265" s="16" t="str">
        <f xml:space="preserve"> _xll.EPMOlapMemberO("[CONTRATO].[PARENTH1].[C82092024]","","C82092024","","000;001")</f>
        <v>C82092024</v>
      </c>
      <c r="I265" s="16" t="str">
        <f xml:space="preserve"> _xll.EPMOlapMemberO("[AREA].[PARENTH1].[10000000025005]","","Gcia. Administración","","000;001")</f>
        <v>Gcia. Administración</v>
      </c>
      <c r="J265" s="17" t="str">
        <f xml:space="preserve"> _xll.EPMOlapMemberO("[RUBRO].[PARENTH1].[5118150001]","","TRAMITES Y LICENCIAS","","000;001")</f>
        <v>TRAMITES Y LICENCIAS</v>
      </c>
      <c r="K265" s="18" t="s">
        <v>875</v>
      </c>
      <c r="L265" s="18" t="s">
        <v>40</v>
      </c>
      <c r="M265" s="28" t="s">
        <v>452</v>
      </c>
      <c r="N265" s="18" t="s">
        <v>453</v>
      </c>
      <c r="O265" s="18" t="s">
        <v>454</v>
      </c>
      <c r="P265" s="28" t="s">
        <v>876</v>
      </c>
      <c r="Q265" s="28" t="s">
        <v>479</v>
      </c>
      <c r="R265" s="18" t="s">
        <v>40</v>
      </c>
      <c r="S265" s="18" t="s">
        <v>457</v>
      </c>
      <c r="T265" s="18" t="s">
        <v>35</v>
      </c>
      <c r="U265" s="18" t="s">
        <v>877</v>
      </c>
      <c r="V265" s="18" t="s">
        <v>459</v>
      </c>
      <c r="W265" s="18" t="s">
        <v>67</v>
      </c>
      <c r="X265" s="18" t="s">
        <v>40</v>
      </c>
      <c r="Y265" s="18" t="s">
        <v>40</v>
      </c>
      <c r="Z265" s="19" t="s">
        <v>68</v>
      </c>
      <c r="AA265" s="20">
        <v>307461977278</v>
      </c>
      <c r="AB265" s="19">
        <v>570000000</v>
      </c>
      <c r="AC265" s="21">
        <v>30000000</v>
      </c>
      <c r="AD265" s="21">
        <v>30000000</v>
      </c>
      <c r="AE265" s="21">
        <v>30000000</v>
      </c>
      <c r="AF265" s="21">
        <v>30000000</v>
      </c>
      <c r="AG265" s="21">
        <v>30000000</v>
      </c>
      <c r="AH265" s="21">
        <v>60000000</v>
      </c>
      <c r="AI265" s="21">
        <v>60000000</v>
      </c>
      <c r="AJ265" s="21">
        <v>60000000</v>
      </c>
      <c r="AK265" s="21">
        <v>60000000</v>
      </c>
      <c r="AL265" s="21">
        <v>60000000</v>
      </c>
      <c r="AM265" s="21">
        <v>60000000</v>
      </c>
      <c r="AN265" s="21">
        <v>60000000</v>
      </c>
      <c r="AO265" s="21">
        <v>0</v>
      </c>
      <c r="AP265" s="21">
        <v>0</v>
      </c>
      <c r="AQ265" s="21">
        <v>0</v>
      </c>
      <c r="AR265" s="21">
        <v>0</v>
      </c>
    </row>
    <row r="266" spans="8:44" ht="29" x14ac:dyDescent="0.35">
      <c r="H266" s="16" t="str">
        <f xml:space="preserve"> _xll.EPMOlapMemberO("[CONTRATO].[PARENTH1].[C82102024]","","C82102024","","000;001")</f>
        <v>C82102024</v>
      </c>
      <c r="I266" s="16" t="str">
        <f xml:space="preserve"> _xll.EPMOlapMemberO("[AREA].[PARENTH1].[10000000025005]","","Gcia. Administración","","000;001")</f>
        <v>Gcia. Administración</v>
      </c>
      <c r="J266" s="17" t="str">
        <f xml:space="preserve"> _xll.EPMOlapMemberO("[RUBRO].[PARENTH1].[5118150001]","","TRAMITES Y LICENCIAS","","000;001")</f>
        <v>TRAMITES Y LICENCIAS</v>
      </c>
      <c r="K266" s="18" t="s">
        <v>878</v>
      </c>
      <c r="L266" s="18" t="s">
        <v>40</v>
      </c>
      <c r="M266" s="28" t="s">
        <v>452</v>
      </c>
      <c r="N266" s="18" t="s">
        <v>453</v>
      </c>
      <c r="O266" s="18" t="s">
        <v>454</v>
      </c>
      <c r="P266" s="28" t="s">
        <v>837</v>
      </c>
      <c r="Q266" s="28" t="s">
        <v>479</v>
      </c>
      <c r="R266" s="18" t="s">
        <v>40</v>
      </c>
      <c r="S266" s="18" t="s">
        <v>457</v>
      </c>
      <c r="T266" s="18" t="s">
        <v>35</v>
      </c>
      <c r="U266" s="18" t="s">
        <v>879</v>
      </c>
      <c r="V266" s="18" t="s">
        <v>459</v>
      </c>
      <c r="W266" s="18" t="s">
        <v>67</v>
      </c>
      <c r="X266" s="18" t="s">
        <v>40</v>
      </c>
      <c r="Y266" s="18" t="s">
        <v>40</v>
      </c>
      <c r="Z266" s="19" t="s">
        <v>68</v>
      </c>
      <c r="AA266" s="20">
        <v>307461977278</v>
      </c>
      <c r="AB266" s="19">
        <v>570000000</v>
      </c>
      <c r="AC266" s="21">
        <v>30000000</v>
      </c>
      <c r="AD266" s="21">
        <v>30000000</v>
      </c>
      <c r="AE266" s="21">
        <v>30000000</v>
      </c>
      <c r="AF266" s="21">
        <v>30000000</v>
      </c>
      <c r="AG266" s="21">
        <v>30000000</v>
      </c>
      <c r="AH266" s="21">
        <v>60000000</v>
      </c>
      <c r="AI266" s="21">
        <v>60000000</v>
      </c>
      <c r="AJ266" s="21">
        <v>60000000</v>
      </c>
      <c r="AK266" s="21">
        <v>60000000</v>
      </c>
      <c r="AL266" s="21">
        <v>60000000</v>
      </c>
      <c r="AM266" s="21">
        <v>60000000</v>
      </c>
      <c r="AN266" s="21">
        <v>60000000</v>
      </c>
      <c r="AO266" s="21">
        <v>0</v>
      </c>
      <c r="AP266" s="21">
        <v>0</v>
      </c>
      <c r="AQ266" s="21">
        <v>0</v>
      </c>
      <c r="AR266" s="21">
        <v>0</v>
      </c>
    </row>
    <row r="267" spans="8:44" ht="29" x14ac:dyDescent="0.35">
      <c r="H267" s="16" t="str">
        <f xml:space="preserve"> _xll.EPMOlapMemberO("[CONTRATO].[PARENTH1].[C83102024]","","C83102024","","000;001")</f>
        <v>C83102024</v>
      </c>
      <c r="I267" s="16" t="str">
        <f xml:space="preserve"> _xll.EPMOlapMemberO("[AREA].[PARENTH1].[10000000025005]","","Gcia. Administración","","000;001")</f>
        <v>Gcia. Administración</v>
      </c>
      <c r="J267" s="17" t="str">
        <f xml:space="preserve"> _xll.EPMOlapMemberO("[RUBRO].[PARENTH1].[5118150001]","","TRAMITES Y LICENCIAS","","000;001")</f>
        <v>TRAMITES Y LICENCIAS</v>
      </c>
      <c r="K267" s="18" t="s">
        <v>880</v>
      </c>
      <c r="L267" s="18" t="s">
        <v>40</v>
      </c>
      <c r="M267" s="28" t="s">
        <v>452</v>
      </c>
      <c r="N267" s="18" t="s">
        <v>453</v>
      </c>
      <c r="O267" s="18" t="s">
        <v>454</v>
      </c>
      <c r="P267" s="28" t="s">
        <v>881</v>
      </c>
      <c r="Q267" s="28" t="s">
        <v>882</v>
      </c>
      <c r="R267" s="18" t="s">
        <v>40</v>
      </c>
      <c r="S267" s="18" t="s">
        <v>838</v>
      </c>
      <c r="T267" s="18" t="s">
        <v>49</v>
      </c>
      <c r="U267" s="18" t="s">
        <v>883</v>
      </c>
      <c r="V267" s="18" t="s">
        <v>459</v>
      </c>
      <c r="W267" s="18" t="s">
        <v>67</v>
      </c>
      <c r="X267" s="18" t="s">
        <v>40</v>
      </c>
      <c r="Y267" s="18" t="s">
        <v>40</v>
      </c>
      <c r="Z267" s="19" t="s">
        <v>68</v>
      </c>
      <c r="AA267" s="20">
        <v>307461977278</v>
      </c>
      <c r="AB267" s="19">
        <v>196128000</v>
      </c>
      <c r="AC267" s="21">
        <v>0</v>
      </c>
      <c r="AD267" s="21">
        <v>0</v>
      </c>
      <c r="AE267" s="21">
        <v>0</v>
      </c>
      <c r="AF267" s="21">
        <v>24516000</v>
      </c>
      <c r="AG267" s="21">
        <v>24516000</v>
      </c>
      <c r="AH267" s="21">
        <v>24516000</v>
      </c>
      <c r="AI267" s="21">
        <v>24516000</v>
      </c>
      <c r="AJ267" s="21">
        <v>24516000</v>
      </c>
      <c r="AK267" s="21">
        <v>24516000</v>
      </c>
      <c r="AL267" s="21">
        <v>24516000</v>
      </c>
      <c r="AM267" s="21">
        <v>24516000</v>
      </c>
      <c r="AN267" s="21">
        <v>0</v>
      </c>
      <c r="AO267" s="21">
        <v>0</v>
      </c>
      <c r="AP267" s="21">
        <v>0</v>
      </c>
      <c r="AQ267" s="21">
        <v>0</v>
      </c>
      <c r="AR267" s="21">
        <v>0</v>
      </c>
    </row>
    <row r="268" spans="8:44" ht="26" x14ac:dyDescent="0.35">
      <c r="H268" s="16" t="str">
        <f xml:space="preserve"> _xll.EPMOlapMemberO("[CONTRATO].[PARENTH1].[C83112024]","","C83112024","","000;001")</f>
        <v>C83112024</v>
      </c>
      <c r="I268" s="16" t="str">
        <f xml:space="preserve"> _xll.EPMOlapMemberO("[AREA].[PARENTH1].[10000000025005]","","Gcia. Administración","","000;001")</f>
        <v>Gcia. Administración</v>
      </c>
      <c r="J268" s="17" t="str">
        <f xml:space="preserve"> _xll.EPMOlapMemberO("[RUBRO].[PARENTH1].[5118150001]","","TRAMITES Y LICENCIAS","","000;001")</f>
        <v>TRAMITES Y LICENCIAS</v>
      </c>
      <c r="K268" s="18" t="s">
        <v>884</v>
      </c>
      <c r="L268" s="18" t="s">
        <v>40</v>
      </c>
      <c r="M268" s="28" t="s">
        <v>452</v>
      </c>
      <c r="N268" s="18" t="s">
        <v>453</v>
      </c>
      <c r="O268" s="18" t="s">
        <v>454</v>
      </c>
      <c r="P268" s="28" t="s">
        <v>885</v>
      </c>
      <c r="Q268" s="28" t="s">
        <v>882</v>
      </c>
      <c r="R268" s="18" t="s">
        <v>40</v>
      </c>
      <c r="S268" s="18" t="s">
        <v>615</v>
      </c>
      <c r="T268" s="18" t="s">
        <v>35</v>
      </c>
      <c r="U268" s="18" t="s">
        <v>886</v>
      </c>
      <c r="V268" s="18" t="s">
        <v>459</v>
      </c>
      <c r="W268" s="18" t="s">
        <v>67</v>
      </c>
      <c r="X268" s="18" t="s">
        <v>40</v>
      </c>
      <c r="Y268" s="18" t="s">
        <v>40</v>
      </c>
      <c r="Z268" s="19" t="s">
        <v>68</v>
      </c>
      <c r="AA268" s="20">
        <v>307461977278</v>
      </c>
      <c r="AB268" s="19">
        <v>570000000</v>
      </c>
      <c r="AC268" s="21">
        <v>0</v>
      </c>
      <c r="AD268" s="21">
        <v>30000000</v>
      </c>
      <c r="AE268" s="21">
        <v>30000000</v>
      </c>
      <c r="AF268" s="21">
        <v>30000000</v>
      </c>
      <c r="AG268" s="21">
        <v>60000000</v>
      </c>
      <c r="AH268" s="21">
        <v>60000000</v>
      </c>
      <c r="AI268" s="21">
        <v>60000000</v>
      </c>
      <c r="AJ268" s="21">
        <v>60000000</v>
      </c>
      <c r="AK268" s="21">
        <v>60000000</v>
      </c>
      <c r="AL268" s="21">
        <v>60000000</v>
      </c>
      <c r="AM268" s="21">
        <v>60000000</v>
      </c>
      <c r="AN268" s="21">
        <v>60000000</v>
      </c>
      <c r="AO268" s="21">
        <v>0</v>
      </c>
      <c r="AP268" s="21">
        <v>0</v>
      </c>
      <c r="AQ268" s="21">
        <v>0</v>
      </c>
      <c r="AR268" s="21">
        <v>0</v>
      </c>
    </row>
    <row r="269" spans="8:44" ht="29" x14ac:dyDescent="0.35">
      <c r="H269" s="16" t="str">
        <f xml:space="preserve"> _xll.EPMOlapMemberO("[CONTRATO].[PARENTH1].[C83122024]","","C83122024","","000;001")</f>
        <v>C83122024</v>
      </c>
      <c r="I269" s="16" t="str">
        <f xml:space="preserve"> _xll.EPMOlapMemberO("[AREA].[PARENTH1].[10000000025005]","","Gcia. Administración","","000;001")</f>
        <v>Gcia. Administración</v>
      </c>
      <c r="J269" s="17" t="str">
        <f xml:space="preserve"> _xll.EPMOlapMemberO("[RUBRO].[PARENTH1].[5118150001]","","TRAMITES Y LICENCIAS","","000;001")</f>
        <v>TRAMITES Y LICENCIAS</v>
      </c>
      <c r="K269" s="18" t="s">
        <v>887</v>
      </c>
      <c r="L269" s="18" t="s">
        <v>40</v>
      </c>
      <c r="M269" s="28" t="s">
        <v>452</v>
      </c>
      <c r="N269" s="18" t="s">
        <v>453</v>
      </c>
      <c r="O269" s="18" t="s">
        <v>454</v>
      </c>
      <c r="P269" s="28" t="s">
        <v>861</v>
      </c>
      <c r="Q269" s="28" t="s">
        <v>882</v>
      </c>
      <c r="R269" s="18" t="s">
        <v>40</v>
      </c>
      <c r="S269" s="18" t="s">
        <v>838</v>
      </c>
      <c r="T269" s="18" t="s">
        <v>49</v>
      </c>
      <c r="U269" s="18" t="s">
        <v>888</v>
      </c>
      <c r="V269" s="18" t="s">
        <v>459</v>
      </c>
      <c r="W269" s="18" t="s">
        <v>67</v>
      </c>
      <c r="X269" s="18" t="s">
        <v>40</v>
      </c>
      <c r="Y269" s="18" t="s">
        <v>40</v>
      </c>
      <c r="Z269" s="19" t="s">
        <v>68</v>
      </c>
      <c r="AA269" s="20">
        <v>307461977278</v>
      </c>
      <c r="AB269" s="19">
        <v>274472585</v>
      </c>
      <c r="AC269" s="21">
        <v>34309073</v>
      </c>
      <c r="AD269" s="21">
        <v>34309073</v>
      </c>
      <c r="AE269" s="21">
        <v>34309073</v>
      </c>
      <c r="AF269" s="21">
        <v>34309073</v>
      </c>
      <c r="AG269" s="21">
        <v>34309073</v>
      </c>
      <c r="AH269" s="21">
        <v>34309073</v>
      </c>
      <c r="AI269" s="21">
        <v>34309073</v>
      </c>
      <c r="AJ269" s="21">
        <v>34309074</v>
      </c>
      <c r="AK269" s="21">
        <v>0</v>
      </c>
      <c r="AL269" s="21">
        <v>0</v>
      </c>
      <c r="AM269" s="21">
        <v>0</v>
      </c>
      <c r="AN269" s="21">
        <v>0</v>
      </c>
      <c r="AO269" s="21">
        <v>0</v>
      </c>
      <c r="AP269" s="21">
        <v>0</v>
      </c>
      <c r="AQ269" s="21">
        <v>0</v>
      </c>
      <c r="AR269" s="21">
        <v>0</v>
      </c>
    </row>
    <row r="270" spans="8:44" ht="26" x14ac:dyDescent="0.35">
      <c r="H270" s="16" t="str">
        <f xml:space="preserve"> _xll.EPMOlapMemberO("[CONTRATO].[PARENTH1].[C83132024]","","C83132024","","000;001")</f>
        <v>C83132024</v>
      </c>
      <c r="I270" s="16" t="str">
        <f xml:space="preserve"> _xll.EPMOlapMemberO("[AREA].[PARENTH1].[10000000025005]","","Gcia. Administración","","000;001")</f>
        <v>Gcia. Administración</v>
      </c>
      <c r="J270" s="17" t="str">
        <f xml:space="preserve"> _xll.EPMOlapMemberO("[RUBRO].[PARENTH1].[5118150001]","","TRAMITES Y LICENCIAS","","000;001")</f>
        <v>TRAMITES Y LICENCIAS</v>
      </c>
      <c r="K270" s="18" t="s">
        <v>889</v>
      </c>
      <c r="L270" s="18" t="s">
        <v>40</v>
      </c>
      <c r="M270" s="28" t="s">
        <v>452</v>
      </c>
      <c r="N270" s="18" t="s">
        <v>453</v>
      </c>
      <c r="O270" s="18" t="s">
        <v>454</v>
      </c>
      <c r="P270" s="28" t="s">
        <v>890</v>
      </c>
      <c r="Q270" s="28" t="s">
        <v>882</v>
      </c>
      <c r="R270" s="18" t="s">
        <v>40</v>
      </c>
      <c r="S270" s="18" t="s">
        <v>457</v>
      </c>
      <c r="T270" s="18" t="s">
        <v>35</v>
      </c>
      <c r="U270" s="18" t="s">
        <v>891</v>
      </c>
      <c r="V270" s="18" t="s">
        <v>459</v>
      </c>
      <c r="W270" s="18" t="s">
        <v>67</v>
      </c>
      <c r="X270" s="18" t="s">
        <v>40</v>
      </c>
      <c r="Y270" s="18" t="s">
        <v>40</v>
      </c>
      <c r="Z270" s="19" t="s">
        <v>68</v>
      </c>
      <c r="AA270" s="20">
        <v>307461977278</v>
      </c>
      <c r="AB270" s="19">
        <v>500000000</v>
      </c>
      <c r="AC270" s="21">
        <v>41666666</v>
      </c>
      <c r="AD270" s="21">
        <v>41666666</v>
      </c>
      <c r="AE270" s="21">
        <v>41666666</v>
      </c>
      <c r="AF270" s="21">
        <v>41666666</v>
      </c>
      <c r="AG270" s="21">
        <v>41666666</v>
      </c>
      <c r="AH270" s="21">
        <v>41666666</v>
      </c>
      <c r="AI270" s="21">
        <v>41666666</v>
      </c>
      <c r="AJ270" s="21">
        <v>41666666</v>
      </c>
      <c r="AK270" s="21">
        <v>41666666</v>
      </c>
      <c r="AL270" s="21">
        <v>41666666</v>
      </c>
      <c r="AM270" s="21">
        <v>41666670</v>
      </c>
      <c r="AN270" s="21">
        <v>41666670</v>
      </c>
      <c r="AO270" s="21">
        <v>0</v>
      </c>
      <c r="AP270" s="21">
        <v>0</v>
      </c>
      <c r="AQ270" s="21">
        <v>0</v>
      </c>
      <c r="AR270" s="21">
        <v>0</v>
      </c>
    </row>
    <row r="271" spans="8:44" ht="58" x14ac:dyDescent="0.35">
      <c r="H271" s="16" t="str">
        <f xml:space="preserve"> _xll.EPMOlapMemberO("[CONTRATO].[PARENTH1].[C45122024]","","C45122024","","000;001")</f>
        <v>C45122024</v>
      </c>
      <c r="I271" s="16" t="str">
        <f xml:space="preserve"> _xll.EPMOlapMemberO("[AREA].[PARENTH1].[10000000020003]","","Gcia. Afiliaciones y","","000;001")</f>
        <v>Gcia. Afiliaciones y</v>
      </c>
      <c r="J271" s="17" t="str">
        <f xml:space="preserve"> _xll.EPMOlapMemberO("[RUBRO].[PARENTH1].[5190450000]","","PAPELERIA DE PRODUCCION","","000;001")</f>
        <v>PAPELERIA DE PRODUCCION</v>
      </c>
      <c r="K271" s="18" t="s">
        <v>892</v>
      </c>
      <c r="L271" s="18" t="s">
        <v>40</v>
      </c>
      <c r="M271" s="28" t="s">
        <v>60</v>
      </c>
      <c r="N271" s="18" t="s">
        <v>29</v>
      </c>
      <c r="O271" s="18" t="s">
        <v>117</v>
      </c>
      <c r="P271" s="28" t="s">
        <v>118</v>
      </c>
      <c r="Q271" s="28" t="s">
        <v>893</v>
      </c>
      <c r="R271" s="18" t="s">
        <v>120</v>
      </c>
      <c r="S271" s="18" t="s">
        <v>894</v>
      </c>
      <c r="T271" s="18" t="s">
        <v>35</v>
      </c>
      <c r="U271" s="18" t="s">
        <v>895</v>
      </c>
      <c r="V271" s="18" t="s">
        <v>66</v>
      </c>
      <c r="W271" s="18" t="s">
        <v>38</v>
      </c>
      <c r="X271" s="18" t="s">
        <v>39</v>
      </c>
      <c r="Y271" s="18" t="s">
        <v>40</v>
      </c>
      <c r="Z271" s="19" t="s">
        <v>68</v>
      </c>
      <c r="AA271" s="20">
        <v>530000000</v>
      </c>
      <c r="AB271" s="19">
        <v>300000000</v>
      </c>
      <c r="AC271" s="21">
        <v>0</v>
      </c>
      <c r="AD271" s="21">
        <v>0</v>
      </c>
      <c r="AE271" s="21">
        <v>0</v>
      </c>
      <c r="AF271" s="21">
        <v>33333333</v>
      </c>
      <c r="AG271" s="21">
        <v>33333333</v>
      </c>
      <c r="AH271" s="21">
        <v>33333333</v>
      </c>
      <c r="AI271" s="21">
        <v>33333333</v>
      </c>
      <c r="AJ271" s="21">
        <v>33333333</v>
      </c>
      <c r="AK271" s="21">
        <v>33333333</v>
      </c>
      <c r="AL271" s="21">
        <v>33333333</v>
      </c>
      <c r="AM271" s="21">
        <v>33333333</v>
      </c>
      <c r="AN271" s="21">
        <v>33333336</v>
      </c>
      <c r="AO271" s="21">
        <v>0</v>
      </c>
      <c r="AP271" s="21">
        <v>0</v>
      </c>
      <c r="AQ271" s="21">
        <v>0</v>
      </c>
      <c r="AR271" s="21">
        <v>0</v>
      </c>
    </row>
    <row r="272" spans="8:44" ht="43.5" x14ac:dyDescent="0.35">
      <c r="H272" s="16" t="str">
        <f xml:space="preserve"> _xll.EPMOlapMemberO("[CONTRATO].[PARENTH1].[C45102024]","","C45102024","","000;001")</f>
        <v>C45102024</v>
      </c>
      <c r="I272" s="16" t="str">
        <f xml:space="preserve"> _xll.EPMOlapMemberO("[AREA].[PARENTH1].[10000000020005]","","Gcia. Recaudo y Cart","","000;001")</f>
        <v>Gcia. Recaudo y Cart</v>
      </c>
      <c r="J272" s="17" t="str">
        <f xml:space="preserve"> _xll.EPMOlapMemberO("[RUBRO].[PARENTH1].[5130950003]","","POR GESTIONES DE COBRANZA","","000;001")</f>
        <v>POR GESTIONES DE COBRANZA</v>
      </c>
      <c r="K272" s="18" t="s">
        <v>896</v>
      </c>
      <c r="L272" s="18" t="s">
        <v>40</v>
      </c>
      <c r="M272" s="28" t="s">
        <v>109</v>
      </c>
      <c r="N272" s="18" t="s">
        <v>29</v>
      </c>
      <c r="O272" s="18" t="s">
        <v>110</v>
      </c>
      <c r="P272" s="28" t="s">
        <v>897</v>
      </c>
      <c r="Q272" s="28" t="s">
        <v>898</v>
      </c>
      <c r="R272" s="18" t="s">
        <v>64</v>
      </c>
      <c r="S272" s="18" t="s">
        <v>899</v>
      </c>
      <c r="T272" s="18" t="s">
        <v>35</v>
      </c>
      <c r="U272" s="18" t="s">
        <v>900</v>
      </c>
      <c r="V272" s="18" t="s">
        <v>66</v>
      </c>
      <c r="W272" s="18" t="s">
        <v>67</v>
      </c>
      <c r="X272" s="18" t="s">
        <v>40</v>
      </c>
      <c r="Y272" s="18" t="s">
        <v>40</v>
      </c>
      <c r="Z272" s="19" t="s">
        <v>68</v>
      </c>
      <c r="AA272" s="20">
        <v>5456352712</v>
      </c>
      <c r="AB272" s="19">
        <v>35570815</v>
      </c>
      <c r="AC272" s="21">
        <v>2964241</v>
      </c>
      <c r="AD272" s="21">
        <v>2964234</v>
      </c>
      <c r="AE272" s="21">
        <v>2964234</v>
      </c>
      <c r="AF272" s="21">
        <v>2964234</v>
      </c>
      <c r="AG272" s="21">
        <v>2964234</v>
      </c>
      <c r="AH272" s="21">
        <v>2964234</v>
      </c>
      <c r="AI272" s="21">
        <v>2964234</v>
      </c>
      <c r="AJ272" s="21">
        <v>2964234</v>
      </c>
      <c r="AK272" s="21">
        <v>2964234</v>
      </c>
      <c r="AL272" s="21">
        <v>2964234</v>
      </c>
      <c r="AM272" s="21">
        <v>2964234</v>
      </c>
      <c r="AN272" s="21">
        <v>2964234</v>
      </c>
      <c r="AO272" s="21">
        <v>0</v>
      </c>
      <c r="AP272" s="21">
        <v>0</v>
      </c>
      <c r="AQ272" s="21">
        <v>0</v>
      </c>
      <c r="AR272" s="21">
        <v>0</v>
      </c>
    </row>
    <row r="273" spans="8:44" ht="43.5" x14ac:dyDescent="0.35">
      <c r="H273" s="16" t="str">
        <f xml:space="preserve"> _xll.EPMOlapMemberO("[CONTRATO].[PARENTH1].[C45082024]","","C45082024","","000;001")</f>
        <v>C45082024</v>
      </c>
      <c r="I273" s="16" t="str">
        <f xml:space="preserve"> _xll.EPMOlapMemberO("[AREA].[PARENTH1].[10000000020005]","","Gcia. Recaudo y Cart","","000;001")</f>
        <v>Gcia. Recaudo y Cart</v>
      </c>
      <c r="J273" s="17" t="str">
        <f xml:space="preserve"> _xll.EPMOlapMemberO("[RUBRO].[PARENTH1].[5130950003]","","POR GESTIONES DE COBRANZA","","000;001")</f>
        <v>POR GESTIONES DE COBRANZA</v>
      </c>
      <c r="K273" s="18" t="s">
        <v>901</v>
      </c>
      <c r="L273" s="18" t="s">
        <v>40</v>
      </c>
      <c r="M273" s="28" t="s">
        <v>109</v>
      </c>
      <c r="N273" s="18" t="s">
        <v>29</v>
      </c>
      <c r="O273" s="18" t="s">
        <v>110</v>
      </c>
      <c r="P273" s="28" t="s">
        <v>111</v>
      </c>
      <c r="Q273" s="28" t="s">
        <v>902</v>
      </c>
      <c r="R273" s="18" t="s">
        <v>64</v>
      </c>
      <c r="S273" s="18" t="s">
        <v>903</v>
      </c>
      <c r="T273" s="18" t="s">
        <v>35</v>
      </c>
      <c r="U273" s="18" t="s">
        <v>115</v>
      </c>
      <c r="V273" s="18" t="s">
        <v>66</v>
      </c>
      <c r="W273" s="18" t="s">
        <v>67</v>
      </c>
      <c r="X273" s="18" t="s">
        <v>40</v>
      </c>
      <c r="Y273" s="18" t="s">
        <v>40</v>
      </c>
      <c r="Z273" s="19" t="s">
        <v>68</v>
      </c>
      <c r="AA273" s="20">
        <v>5456352712</v>
      </c>
      <c r="AB273" s="19">
        <v>100000000</v>
      </c>
      <c r="AC273" s="21">
        <v>8333333</v>
      </c>
      <c r="AD273" s="21">
        <v>8333333</v>
      </c>
      <c r="AE273" s="21">
        <v>8333333</v>
      </c>
      <c r="AF273" s="21">
        <v>8333333</v>
      </c>
      <c r="AG273" s="21">
        <v>8333333</v>
      </c>
      <c r="AH273" s="21">
        <v>8333333</v>
      </c>
      <c r="AI273" s="21">
        <v>8333333</v>
      </c>
      <c r="AJ273" s="21">
        <v>8333333</v>
      </c>
      <c r="AK273" s="21">
        <v>8333333</v>
      </c>
      <c r="AL273" s="21">
        <v>8333333</v>
      </c>
      <c r="AM273" s="21">
        <v>8333333</v>
      </c>
      <c r="AN273" s="21">
        <v>8333337</v>
      </c>
      <c r="AO273" s="21">
        <v>0</v>
      </c>
      <c r="AP273" s="21">
        <v>0</v>
      </c>
      <c r="AQ273" s="21">
        <v>0</v>
      </c>
      <c r="AR273" s="21">
        <v>0</v>
      </c>
    </row>
    <row r="274" spans="8:44" ht="43.5" x14ac:dyDescent="0.35">
      <c r="H274" s="16" t="str">
        <f xml:space="preserve"> _xll.EPMOlapMemberO("[CONTRATO].[PARENTH1].[C45072024]","","C45072024","","000;001")</f>
        <v>C45072024</v>
      </c>
      <c r="I274" s="16" t="str">
        <f xml:space="preserve"> _xll.EPMOlapMemberO("[AREA].[PARENTH1].[10000000020005]","","Gcia. Recaudo y Cart","","000;001")</f>
        <v>Gcia. Recaudo y Cart</v>
      </c>
      <c r="J274" s="17" t="str">
        <f xml:space="preserve"> _xll.EPMOlapMemberO("[RUBRO].[PARENTH1].[5130950003]","","POR GESTIONES DE COBRANZA","","000;001")</f>
        <v>POR GESTIONES DE COBRANZA</v>
      </c>
      <c r="K274" s="18" t="s">
        <v>904</v>
      </c>
      <c r="L274" s="18" t="s">
        <v>40</v>
      </c>
      <c r="M274" s="28" t="s">
        <v>109</v>
      </c>
      <c r="N274" s="18" t="s">
        <v>29</v>
      </c>
      <c r="O274" s="18" t="s">
        <v>110</v>
      </c>
      <c r="P274" s="28" t="s">
        <v>905</v>
      </c>
      <c r="Q274" s="28" t="s">
        <v>902</v>
      </c>
      <c r="R274" s="18" t="s">
        <v>64</v>
      </c>
      <c r="S274" s="18" t="s">
        <v>464</v>
      </c>
      <c r="T274" s="18" t="s">
        <v>35</v>
      </c>
      <c r="U274" s="18" t="s">
        <v>115</v>
      </c>
      <c r="V274" s="18" t="s">
        <v>66</v>
      </c>
      <c r="W274" s="18" t="s">
        <v>67</v>
      </c>
      <c r="X274" s="18" t="s">
        <v>40</v>
      </c>
      <c r="Y274" s="18" t="s">
        <v>40</v>
      </c>
      <c r="Z274" s="19" t="s">
        <v>68</v>
      </c>
      <c r="AA274" s="20">
        <v>5456352712</v>
      </c>
      <c r="AB274" s="19">
        <v>108960000</v>
      </c>
      <c r="AC274" s="21">
        <v>9080000</v>
      </c>
      <c r="AD274" s="21">
        <v>9080000</v>
      </c>
      <c r="AE274" s="21">
        <v>9080000</v>
      </c>
      <c r="AF274" s="21">
        <v>9080000</v>
      </c>
      <c r="AG274" s="21">
        <v>9080000</v>
      </c>
      <c r="AH274" s="21">
        <v>9080000</v>
      </c>
      <c r="AI274" s="21">
        <v>9080000</v>
      </c>
      <c r="AJ274" s="21">
        <v>9080000</v>
      </c>
      <c r="AK274" s="21">
        <v>9080000</v>
      </c>
      <c r="AL274" s="21">
        <v>9080000</v>
      </c>
      <c r="AM274" s="21">
        <v>9080000</v>
      </c>
      <c r="AN274" s="21">
        <v>9080000</v>
      </c>
      <c r="AO274" s="21">
        <v>0</v>
      </c>
      <c r="AP274" s="21">
        <v>0</v>
      </c>
      <c r="AQ274" s="21">
        <v>0</v>
      </c>
      <c r="AR274" s="21">
        <v>0</v>
      </c>
    </row>
    <row r="275" spans="8:44" ht="43.5" x14ac:dyDescent="0.35">
      <c r="H275" s="16" t="str">
        <f xml:space="preserve"> _xll.EPMOlapMemberO("[CONTRATO].[PARENTH1].[C45232024]","","C45232024","","000;001")</f>
        <v>C45232024</v>
      </c>
      <c r="I275" s="16" t="str">
        <f xml:space="preserve"> _xll.EPMOlapMemberO("[AREA].[PARENTH1].[10000000020005]","","Gcia. Recaudo y Cart","","000;001")</f>
        <v>Gcia. Recaudo y Cart</v>
      </c>
      <c r="J275" s="17" t="str">
        <f xml:space="preserve"> _xll.EPMOlapMemberO("[RUBRO].[PARENTH1].[5130950003]","","POR GESTIONES DE COBRANZA","","000;001")</f>
        <v>POR GESTIONES DE COBRANZA</v>
      </c>
      <c r="K275" s="18" t="s">
        <v>906</v>
      </c>
      <c r="L275" s="18" t="s">
        <v>40</v>
      </c>
      <c r="M275" s="28" t="s">
        <v>109</v>
      </c>
      <c r="N275" s="18" t="s">
        <v>29</v>
      </c>
      <c r="O275" s="18" t="s">
        <v>110</v>
      </c>
      <c r="P275" s="28" t="s">
        <v>907</v>
      </c>
      <c r="Q275" s="28" t="s">
        <v>908</v>
      </c>
      <c r="R275" s="18" t="s">
        <v>64</v>
      </c>
      <c r="S275" s="18" t="s">
        <v>687</v>
      </c>
      <c r="T275" s="18" t="s">
        <v>35</v>
      </c>
      <c r="U275" s="18" t="s">
        <v>908</v>
      </c>
      <c r="V275" s="18" t="s">
        <v>66</v>
      </c>
      <c r="W275" s="18" t="s">
        <v>67</v>
      </c>
      <c r="X275" s="18" t="s">
        <v>39</v>
      </c>
      <c r="Y275" s="18" t="s">
        <v>40</v>
      </c>
      <c r="Z275" s="19" t="s">
        <v>68</v>
      </c>
      <c r="AA275" s="20">
        <v>5456352712</v>
      </c>
      <c r="AB275" s="19">
        <v>100000000</v>
      </c>
      <c r="AC275" s="21">
        <v>0</v>
      </c>
      <c r="AD275" s="21">
        <v>0</v>
      </c>
      <c r="AE275" s="21">
        <v>0</v>
      </c>
      <c r="AF275" s="21">
        <v>11000000</v>
      </c>
      <c r="AG275" s="21">
        <v>11000000</v>
      </c>
      <c r="AH275" s="21">
        <v>11000000</v>
      </c>
      <c r="AI275" s="21">
        <v>11000000</v>
      </c>
      <c r="AJ275" s="21">
        <v>11000000</v>
      </c>
      <c r="AK275" s="21">
        <v>11000000</v>
      </c>
      <c r="AL275" s="21">
        <v>11000000</v>
      </c>
      <c r="AM275" s="21">
        <v>11000000</v>
      </c>
      <c r="AN275" s="21">
        <v>12000000</v>
      </c>
      <c r="AO275" s="21">
        <v>0</v>
      </c>
      <c r="AP275" s="21">
        <v>0</v>
      </c>
      <c r="AQ275" s="21">
        <v>0</v>
      </c>
      <c r="AR275" s="21">
        <v>0</v>
      </c>
    </row>
    <row r="276" spans="8:44" ht="39" x14ac:dyDescent="0.35">
      <c r="H276" s="16" t="str">
        <f xml:space="preserve"> _xll.EPMOlapMemberO("[CONTRATO].[PARENTH1].[C45212024]","","C45212024","","000;001")</f>
        <v>C45212024</v>
      </c>
      <c r="I276" s="16" t="str">
        <f xml:space="preserve"> _xll.EPMOlapMemberO("[AREA].[PARENTH1].[10000000020005]","","Gcia. Recaudo y Cart","","000;001")</f>
        <v>Gcia. Recaudo y Cart</v>
      </c>
      <c r="J276" s="17" t="str">
        <f xml:space="preserve"> _xll.EPMOlapMemberO("[RUBRO].[PARENTH1].[5164250001]","","N-PUBLICIDAD Y SUSCRPCIONES - ARL","","000;001")</f>
        <v>N-PUBLICIDAD Y SUSCRPCIONES - ARL</v>
      </c>
      <c r="K276" s="18" t="s">
        <v>909</v>
      </c>
      <c r="L276" s="18" t="s">
        <v>40</v>
      </c>
      <c r="M276" s="28" t="s">
        <v>109</v>
      </c>
      <c r="N276" s="18" t="s">
        <v>29</v>
      </c>
      <c r="O276" s="18" t="s">
        <v>439</v>
      </c>
      <c r="P276" s="28" t="s">
        <v>440</v>
      </c>
      <c r="Q276" s="28" t="s">
        <v>441</v>
      </c>
      <c r="R276" s="18" t="s">
        <v>64</v>
      </c>
      <c r="S276" s="18" t="s">
        <v>65</v>
      </c>
      <c r="T276" s="18" t="s">
        <v>910</v>
      </c>
      <c r="U276" s="18" t="s">
        <v>442</v>
      </c>
      <c r="V276" s="18" t="s">
        <v>66</v>
      </c>
      <c r="W276" s="18" t="s">
        <v>67</v>
      </c>
      <c r="X276" s="18" t="s">
        <v>40</v>
      </c>
      <c r="Y276" s="18" t="s">
        <v>40</v>
      </c>
      <c r="Z276" s="19" t="s">
        <v>68</v>
      </c>
      <c r="AA276" s="20">
        <v>53595009</v>
      </c>
      <c r="AB276" s="19">
        <v>23595009</v>
      </c>
      <c r="AC276" s="21">
        <v>0</v>
      </c>
      <c r="AD276" s="21">
        <v>0</v>
      </c>
      <c r="AE276" s="21">
        <v>0</v>
      </c>
      <c r="AF276" s="21">
        <v>0</v>
      </c>
      <c r="AG276" s="21">
        <v>0</v>
      </c>
      <c r="AH276" s="21">
        <v>0</v>
      </c>
      <c r="AI276" s="21">
        <v>0</v>
      </c>
      <c r="AJ276" s="21">
        <v>0</v>
      </c>
      <c r="AK276" s="21">
        <v>0</v>
      </c>
      <c r="AL276" s="21">
        <v>0</v>
      </c>
      <c r="AM276" s="21">
        <v>0</v>
      </c>
      <c r="AN276" s="21">
        <v>23595009</v>
      </c>
      <c r="AO276" s="21">
        <v>0</v>
      </c>
      <c r="AP276" s="21">
        <v>0</v>
      </c>
      <c r="AQ276" s="21">
        <v>0</v>
      </c>
      <c r="AR276" s="21">
        <v>0</v>
      </c>
    </row>
    <row r="277" spans="8:44" ht="52" x14ac:dyDescent="0.35">
      <c r="H277" s="16" t="str">
        <f xml:space="preserve"> _xll.EPMOlapMemberO("[CONTRATO].[PARENTH1].[C45132024]","","C45132024","","000;001")</f>
        <v>C45132024</v>
      </c>
      <c r="I277" s="16" t="str">
        <f xml:space="preserve"> _xll.EPMOlapMemberO("[AREA].[PARENTH1].[10000000020005]","","Gcia. Recaudo y Cart","","000;001")</f>
        <v>Gcia. Recaudo y Cart</v>
      </c>
      <c r="J277" s="17" t="str">
        <f xml:space="preserve"> _xll.EPMOlapMemberO("[RUBRO].[PARENTH1].[5115300001]","","N_SERVICIO DE PROCES DE INFORMACION A LOS OPERADOR","","000;001")</f>
        <v>N_SERVICIO DE PROCES DE INFORMACION A LOS OPERADOR</v>
      </c>
      <c r="K277" s="18" t="s">
        <v>911</v>
      </c>
      <c r="L277" s="18" t="s">
        <v>40</v>
      </c>
      <c r="M277" s="28" t="s">
        <v>109</v>
      </c>
      <c r="N277" s="18" t="s">
        <v>29</v>
      </c>
      <c r="O277" s="18" t="s">
        <v>912</v>
      </c>
      <c r="P277" s="28" t="s">
        <v>913</v>
      </c>
      <c r="Q277" s="28" t="s">
        <v>914</v>
      </c>
      <c r="R277" s="18" t="s">
        <v>64</v>
      </c>
      <c r="S277" s="18" t="s">
        <v>915</v>
      </c>
      <c r="T277" s="18" t="s">
        <v>916</v>
      </c>
      <c r="U277" s="18" t="s">
        <v>917</v>
      </c>
      <c r="V277" s="18" t="s">
        <v>918</v>
      </c>
      <c r="W277" s="18" t="s">
        <v>67</v>
      </c>
      <c r="X277" s="18" t="s">
        <v>40</v>
      </c>
      <c r="Y277" s="18" t="s">
        <v>40</v>
      </c>
      <c r="Z277" s="19" t="s">
        <v>68</v>
      </c>
      <c r="AA277" s="20">
        <v>14484630825</v>
      </c>
      <c r="AB277" s="19">
        <v>14050091900</v>
      </c>
      <c r="AC277" s="21">
        <v>1170840992</v>
      </c>
      <c r="AD277" s="21">
        <v>1170840992</v>
      </c>
      <c r="AE277" s="21">
        <v>1170840992</v>
      </c>
      <c r="AF277" s="21">
        <v>1170840992</v>
      </c>
      <c r="AG277" s="21">
        <v>1170840992</v>
      </c>
      <c r="AH277" s="21">
        <v>1170840992</v>
      </c>
      <c r="AI277" s="21">
        <v>1170840992</v>
      </c>
      <c r="AJ277" s="21">
        <v>1170840992</v>
      </c>
      <c r="AK277" s="21">
        <v>1170840992</v>
      </c>
      <c r="AL277" s="21">
        <v>1170840992</v>
      </c>
      <c r="AM277" s="21">
        <v>1170840992</v>
      </c>
      <c r="AN277" s="21">
        <v>1170840988</v>
      </c>
      <c r="AO277" s="21">
        <v>0</v>
      </c>
      <c r="AP277" s="21">
        <v>0</v>
      </c>
      <c r="AQ277" s="21">
        <v>0</v>
      </c>
      <c r="AR277" s="21">
        <v>0</v>
      </c>
    </row>
    <row r="278" spans="8:44" ht="52" x14ac:dyDescent="0.35">
      <c r="H278" s="16" t="str">
        <f xml:space="preserve"> _xll.EPMOlapMemberO("[CONTRATO].[PARENTH1].[C45142024]","","C45142024","","000;001")</f>
        <v>C45142024</v>
      </c>
      <c r="I278" s="16" t="str">
        <f xml:space="preserve"> _xll.EPMOlapMemberO("[AREA].[PARENTH1].[10000000020005]","","Gcia. Recaudo y Cart","","000;001")</f>
        <v>Gcia. Recaudo y Cart</v>
      </c>
      <c r="J278" s="17" t="str">
        <f xml:space="preserve"> _xll.EPMOlapMemberO("[RUBRO].[PARENTH1].[5115300001]","","N_SERVICIO DE PROCES DE INFORMACION A LOS OPERADOR","","000;001")</f>
        <v>N_SERVICIO DE PROCES DE INFORMACION A LOS OPERADOR</v>
      </c>
      <c r="K278" s="18" t="s">
        <v>919</v>
      </c>
      <c r="L278" s="18" t="s">
        <v>40</v>
      </c>
      <c r="M278" s="28" t="s">
        <v>109</v>
      </c>
      <c r="N278" s="18" t="s">
        <v>29</v>
      </c>
      <c r="O278" s="18" t="s">
        <v>912</v>
      </c>
      <c r="P278" s="28" t="s">
        <v>920</v>
      </c>
      <c r="Q278" s="28" t="s">
        <v>914</v>
      </c>
      <c r="R278" s="18" t="s">
        <v>64</v>
      </c>
      <c r="S278" s="18" t="s">
        <v>921</v>
      </c>
      <c r="T278" s="18" t="s">
        <v>922</v>
      </c>
      <c r="U278" s="18" t="s">
        <v>923</v>
      </c>
      <c r="V278" s="18" t="s">
        <v>918</v>
      </c>
      <c r="W278" s="18" t="s">
        <v>67</v>
      </c>
      <c r="X278" s="18" t="s">
        <v>40</v>
      </c>
      <c r="Y278" s="18" t="s">
        <v>40</v>
      </c>
      <c r="Z278" s="19" t="s">
        <v>68</v>
      </c>
      <c r="AA278" s="20">
        <v>14484630825</v>
      </c>
      <c r="AB278" s="19">
        <v>434538925</v>
      </c>
      <c r="AC278" s="21">
        <v>36211577</v>
      </c>
      <c r="AD278" s="21">
        <v>36211577</v>
      </c>
      <c r="AE278" s="21">
        <v>36211577</v>
      </c>
      <c r="AF278" s="21">
        <v>36211577</v>
      </c>
      <c r="AG278" s="21">
        <v>36211577</v>
      </c>
      <c r="AH278" s="21">
        <v>36211577</v>
      </c>
      <c r="AI278" s="21">
        <v>36211577</v>
      </c>
      <c r="AJ278" s="21">
        <v>36211577</v>
      </c>
      <c r="AK278" s="21">
        <v>36211577</v>
      </c>
      <c r="AL278" s="21">
        <v>36211577</v>
      </c>
      <c r="AM278" s="21">
        <v>36211577</v>
      </c>
      <c r="AN278" s="21">
        <v>36211578</v>
      </c>
      <c r="AO278" s="21">
        <v>0</v>
      </c>
      <c r="AP278" s="21">
        <v>0</v>
      </c>
      <c r="AQ278" s="21">
        <v>0</v>
      </c>
      <c r="AR278" s="21">
        <v>0</v>
      </c>
    </row>
    <row r="279" spans="8:44" ht="52" x14ac:dyDescent="0.35">
      <c r="H279" s="16" t="str">
        <f xml:space="preserve"> _xll.EPMOlapMemberO("[CONTRATO].[PARENTH1].[C45152024]","","C45152024","","000;001")</f>
        <v>C45152024</v>
      </c>
      <c r="I279" s="16" t="str">
        <f xml:space="preserve"> _xll.EPMOlapMemberO("[AREA].[PARENTH1].[10000000020005]","","Gcia. Recaudo y Cart","","000;001")</f>
        <v>Gcia. Recaudo y Cart</v>
      </c>
      <c r="J279" s="17" t="str">
        <f xml:space="preserve"> _xll.EPMOlapMemberO("[RUBRO].[PARENTH1].[5115330001]","","N_SERVICIO DE REC DE APORTE A LAS INST FINANCIERAS","","000;001")</f>
        <v>N_SERVICIO DE REC DE APORTE A LAS INST FINANCIERAS</v>
      </c>
      <c r="K279" s="18" t="s">
        <v>924</v>
      </c>
      <c r="L279" s="18" t="s">
        <v>40</v>
      </c>
      <c r="M279" s="28" t="s">
        <v>109</v>
      </c>
      <c r="N279" s="18" t="s">
        <v>29</v>
      </c>
      <c r="O279" s="18" t="s">
        <v>925</v>
      </c>
      <c r="P279" s="28" t="s">
        <v>926</v>
      </c>
      <c r="Q279" s="28" t="s">
        <v>927</v>
      </c>
      <c r="R279" s="18" t="s">
        <v>64</v>
      </c>
      <c r="S279" s="18" t="s">
        <v>928</v>
      </c>
      <c r="T279" s="18" t="s">
        <v>929</v>
      </c>
      <c r="U279" s="18" t="s">
        <v>930</v>
      </c>
      <c r="V279" s="18" t="s">
        <v>931</v>
      </c>
      <c r="W279" s="18" t="s">
        <v>52</v>
      </c>
      <c r="X279" s="18" t="s">
        <v>40</v>
      </c>
      <c r="Y279" s="18" t="s">
        <v>40</v>
      </c>
      <c r="Z279" s="19" t="s">
        <v>68</v>
      </c>
      <c r="AA279" s="20">
        <v>15887732089</v>
      </c>
      <c r="AB279" s="19">
        <v>511696779</v>
      </c>
      <c r="AC279" s="21">
        <v>42641401</v>
      </c>
      <c r="AD279" s="21">
        <v>42641398</v>
      </c>
      <c r="AE279" s="21">
        <v>42641398</v>
      </c>
      <c r="AF279" s="21">
        <v>42641398</v>
      </c>
      <c r="AG279" s="21">
        <v>42641398</v>
      </c>
      <c r="AH279" s="21">
        <v>42641398</v>
      </c>
      <c r="AI279" s="21">
        <v>42641398</v>
      </c>
      <c r="AJ279" s="21">
        <v>42641398</v>
      </c>
      <c r="AK279" s="21">
        <v>42641398</v>
      </c>
      <c r="AL279" s="21">
        <v>42641398</v>
      </c>
      <c r="AM279" s="21">
        <v>42641398</v>
      </c>
      <c r="AN279" s="21">
        <v>42641398</v>
      </c>
      <c r="AO279" s="21">
        <v>0</v>
      </c>
      <c r="AP279" s="21">
        <v>0</v>
      </c>
      <c r="AQ279" s="21">
        <v>0</v>
      </c>
      <c r="AR279" s="21">
        <v>0</v>
      </c>
    </row>
    <row r="280" spans="8:44" ht="52" x14ac:dyDescent="0.35">
      <c r="H280" s="16" t="str">
        <f xml:space="preserve"> _xll.EPMOlapMemberO("[CONTRATO].[PARENTH1].[C45162024]","","C45162024","","000;001")</f>
        <v>C45162024</v>
      </c>
      <c r="I280" s="16" t="str">
        <f xml:space="preserve"> _xll.EPMOlapMemberO("[AREA].[PARENTH1].[10000000020005]","","Gcia. Recaudo y Cart","","000;001")</f>
        <v>Gcia. Recaudo y Cart</v>
      </c>
      <c r="J280" s="17" t="str">
        <f xml:space="preserve"> _xll.EPMOlapMemberO("[RUBRO].[PARENTH1].[5115330001]","","N_SERVICIO DE REC DE APORTE A LAS INST FINANCIERAS","","000;001")</f>
        <v>N_SERVICIO DE REC DE APORTE A LAS INST FINANCIERAS</v>
      </c>
      <c r="K280" s="18" t="s">
        <v>932</v>
      </c>
      <c r="L280" s="18" t="s">
        <v>40</v>
      </c>
      <c r="M280" s="28" t="s">
        <v>109</v>
      </c>
      <c r="N280" s="18" t="s">
        <v>29</v>
      </c>
      <c r="O280" s="18" t="s">
        <v>925</v>
      </c>
      <c r="P280" s="28" t="s">
        <v>933</v>
      </c>
      <c r="Q280" s="28" t="s">
        <v>927</v>
      </c>
      <c r="R280" s="18" t="s">
        <v>64</v>
      </c>
      <c r="S280" s="18" t="s">
        <v>934</v>
      </c>
      <c r="T280" s="18" t="s">
        <v>916</v>
      </c>
      <c r="U280" s="18" t="s">
        <v>930</v>
      </c>
      <c r="V280" s="18" t="s">
        <v>931</v>
      </c>
      <c r="W280" s="18" t="s">
        <v>52</v>
      </c>
      <c r="X280" s="18" t="s">
        <v>40</v>
      </c>
      <c r="Y280" s="18" t="s">
        <v>40</v>
      </c>
      <c r="Z280" s="19" t="s">
        <v>68</v>
      </c>
      <c r="AA280" s="20">
        <v>15887732089</v>
      </c>
      <c r="AB280" s="19">
        <v>12097884104</v>
      </c>
      <c r="AC280" s="21">
        <v>1008157009</v>
      </c>
      <c r="AD280" s="21">
        <v>1008157009</v>
      </c>
      <c r="AE280" s="21">
        <v>1008157009</v>
      </c>
      <c r="AF280" s="21">
        <v>1008157009</v>
      </c>
      <c r="AG280" s="21">
        <v>1008157009</v>
      </c>
      <c r="AH280" s="21">
        <v>1008157009</v>
      </c>
      <c r="AI280" s="21">
        <v>1008157009</v>
      </c>
      <c r="AJ280" s="21">
        <v>1008157009</v>
      </c>
      <c r="AK280" s="21">
        <v>1008157009</v>
      </c>
      <c r="AL280" s="21">
        <v>1008157009</v>
      </c>
      <c r="AM280" s="21">
        <v>1008157009</v>
      </c>
      <c r="AN280" s="21">
        <v>1008157005</v>
      </c>
      <c r="AO280" s="21">
        <v>0</v>
      </c>
      <c r="AP280" s="21">
        <v>0</v>
      </c>
      <c r="AQ280" s="21">
        <v>0</v>
      </c>
      <c r="AR280" s="21">
        <v>0</v>
      </c>
    </row>
    <row r="281" spans="8:44" ht="52" x14ac:dyDescent="0.35">
      <c r="H281" s="16" t="str">
        <f xml:space="preserve"> _xll.EPMOlapMemberO("[CONTRATO].[PARENTH1].[C45172024]","","C45172024","","000;001")</f>
        <v>C45172024</v>
      </c>
      <c r="I281" s="16" t="str">
        <f xml:space="preserve"> _xll.EPMOlapMemberO("[AREA].[PARENTH1].[10000000020005]","","Gcia. Recaudo y Cart","","000;001")</f>
        <v>Gcia. Recaudo y Cart</v>
      </c>
      <c r="J281" s="17" t="str">
        <f xml:space="preserve"> _xll.EPMOlapMemberO("[RUBRO].[PARENTH1].[5115330001]","","N_SERVICIO DE REC DE APORTE A LAS INST FINANCIERAS","","000;001")</f>
        <v>N_SERVICIO DE REC DE APORTE A LAS INST FINANCIERAS</v>
      </c>
      <c r="K281" s="18" t="s">
        <v>935</v>
      </c>
      <c r="L281" s="18" t="s">
        <v>40</v>
      </c>
      <c r="M281" s="28" t="s">
        <v>109</v>
      </c>
      <c r="N281" s="18" t="s">
        <v>29</v>
      </c>
      <c r="O281" s="18" t="s">
        <v>925</v>
      </c>
      <c r="P281" s="28" t="s">
        <v>936</v>
      </c>
      <c r="Q281" s="28" t="s">
        <v>927</v>
      </c>
      <c r="R281" s="18" t="s">
        <v>64</v>
      </c>
      <c r="S281" s="18" t="s">
        <v>928</v>
      </c>
      <c r="T281" s="18" t="s">
        <v>929</v>
      </c>
      <c r="U281" s="18" t="s">
        <v>930</v>
      </c>
      <c r="V281" s="18" t="s">
        <v>931</v>
      </c>
      <c r="W281" s="18" t="s">
        <v>52</v>
      </c>
      <c r="X281" s="18" t="s">
        <v>40</v>
      </c>
      <c r="Y281" s="18" t="s">
        <v>40</v>
      </c>
      <c r="Z281" s="19" t="s">
        <v>68</v>
      </c>
      <c r="AA281" s="20">
        <v>15887732089</v>
      </c>
      <c r="AB281" s="19">
        <v>892061218</v>
      </c>
      <c r="AC281" s="21">
        <v>74338435</v>
      </c>
      <c r="AD281" s="21">
        <v>74338435</v>
      </c>
      <c r="AE281" s="21">
        <v>74338435</v>
      </c>
      <c r="AF281" s="21">
        <v>74338435</v>
      </c>
      <c r="AG281" s="21">
        <v>74338435</v>
      </c>
      <c r="AH281" s="21">
        <v>74338435</v>
      </c>
      <c r="AI281" s="21">
        <v>74338435</v>
      </c>
      <c r="AJ281" s="21">
        <v>74338435</v>
      </c>
      <c r="AK281" s="21">
        <v>74338435</v>
      </c>
      <c r="AL281" s="21">
        <v>74338435</v>
      </c>
      <c r="AM281" s="21">
        <v>74338435</v>
      </c>
      <c r="AN281" s="21">
        <v>74338433</v>
      </c>
      <c r="AO281" s="21">
        <v>0</v>
      </c>
      <c r="AP281" s="21">
        <v>0</v>
      </c>
      <c r="AQ281" s="21">
        <v>0</v>
      </c>
      <c r="AR281" s="21">
        <v>0</v>
      </c>
    </row>
    <row r="282" spans="8:44" ht="52" x14ac:dyDescent="0.35">
      <c r="H282" s="16" t="str">
        <f xml:space="preserve"> _xll.EPMOlapMemberO("[CONTRATO].[PARENTH1].[C45182024]","","C45182024","","000;001")</f>
        <v>C45182024</v>
      </c>
      <c r="I282" s="16" t="str">
        <f xml:space="preserve"> _xll.EPMOlapMemberO("[AREA].[PARENTH1].[10000000020005]","","Gcia. Recaudo y Cart","","000;001")</f>
        <v>Gcia. Recaudo y Cart</v>
      </c>
      <c r="J282" s="17" t="str">
        <f xml:space="preserve"> _xll.EPMOlapMemberO("[RUBRO].[PARENTH1].[5115330001]","","N_SERVICIO DE REC DE APORTE A LAS INST FINANCIERAS","","000;001")</f>
        <v>N_SERVICIO DE REC DE APORTE A LAS INST FINANCIERAS</v>
      </c>
      <c r="K282" s="18" t="s">
        <v>937</v>
      </c>
      <c r="L282" s="18" t="s">
        <v>40</v>
      </c>
      <c r="M282" s="28" t="s">
        <v>109</v>
      </c>
      <c r="N282" s="18" t="s">
        <v>29</v>
      </c>
      <c r="O282" s="18" t="s">
        <v>925</v>
      </c>
      <c r="P282" s="28" t="s">
        <v>938</v>
      </c>
      <c r="Q282" s="28" t="s">
        <v>927</v>
      </c>
      <c r="R282" s="18" t="s">
        <v>64</v>
      </c>
      <c r="S282" s="18" t="s">
        <v>928</v>
      </c>
      <c r="T282" s="18" t="s">
        <v>929</v>
      </c>
      <c r="U282" s="18" t="s">
        <v>930</v>
      </c>
      <c r="V282" s="18" t="s">
        <v>931</v>
      </c>
      <c r="W282" s="18" t="s">
        <v>52</v>
      </c>
      <c r="X282" s="18" t="s">
        <v>40</v>
      </c>
      <c r="Y282" s="18" t="s">
        <v>40</v>
      </c>
      <c r="Z282" s="19" t="s">
        <v>68</v>
      </c>
      <c r="AA282" s="20">
        <v>15887732089</v>
      </c>
      <c r="AB282" s="19">
        <v>2386089988</v>
      </c>
      <c r="AC282" s="21">
        <v>198840832</v>
      </c>
      <c r="AD282" s="21">
        <v>198840832</v>
      </c>
      <c r="AE282" s="21">
        <v>198840832</v>
      </c>
      <c r="AF282" s="21">
        <v>198840832</v>
      </c>
      <c r="AG282" s="21">
        <v>198840832</v>
      </c>
      <c r="AH282" s="21">
        <v>198840832</v>
      </c>
      <c r="AI282" s="21">
        <v>198840832</v>
      </c>
      <c r="AJ282" s="21">
        <v>198840832</v>
      </c>
      <c r="AK282" s="21">
        <v>198840832</v>
      </c>
      <c r="AL282" s="21">
        <v>198840832</v>
      </c>
      <c r="AM282" s="21">
        <v>198840832</v>
      </c>
      <c r="AN282" s="21">
        <v>198840836</v>
      </c>
      <c r="AO282" s="21">
        <v>0</v>
      </c>
      <c r="AP282" s="21">
        <v>0</v>
      </c>
      <c r="AQ282" s="21">
        <v>0</v>
      </c>
      <c r="AR282" s="21">
        <v>0</v>
      </c>
    </row>
    <row r="283" spans="8:44" ht="39" x14ac:dyDescent="0.35">
      <c r="H283" s="16" t="str">
        <f xml:space="preserve"> _xll.EPMOlapMemberO("[CONTRATO].[PARENTH1].[C05102024]","","C05102024","","000;001")</f>
        <v>C05102024</v>
      </c>
      <c r="I283" s="16" t="str">
        <f xml:space="preserve"> _xll.EPMOlapMemberO("[AREA].[PARENTH1].[10000000091003]","","Ofic. Tecnologías de","","000;001")</f>
        <v>Ofic. Tecnologías de</v>
      </c>
      <c r="J283" s="17" t="str">
        <f xml:space="preserve"> _xll.EPMOlapMemberO("[RUBRO].[PARENTH1].[5145050001]","","EQUIPO DE COMPUTO GER. ADMINISTRATIVA","","000;001")</f>
        <v>EQUIPO DE COMPUTO GER. ADMINISTRATIVA</v>
      </c>
      <c r="K283" s="18" t="s">
        <v>939</v>
      </c>
      <c r="L283" s="18" t="s">
        <v>40</v>
      </c>
      <c r="M283" s="28" t="s">
        <v>28</v>
      </c>
      <c r="N283" s="18" t="s">
        <v>29</v>
      </c>
      <c r="O283" s="18" t="s">
        <v>30</v>
      </c>
      <c r="P283" s="28" t="s">
        <v>288</v>
      </c>
      <c r="Q283" s="28" t="s">
        <v>222</v>
      </c>
      <c r="R283" s="18" t="s">
        <v>223</v>
      </c>
      <c r="S283" s="18" t="s">
        <v>940</v>
      </c>
      <c r="T283" s="18" t="s">
        <v>35</v>
      </c>
      <c r="U283" s="18" t="s">
        <v>941</v>
      </c>
      <c r="V283" s="18" t="s">
        <v>226</v>
      </c>
      <c r="W283" s="18" t="s">
        <v>67</v>
      </c>
      <c r="X283" s="18" t="s">
        <v>39</v>
      </c>
      <c r="Y283" s="18" t="s">
        <v>40</v>
      </c>
      <c r="Z283" s="19" t="s">
        <v>942</v>
      </c>
      <c r="AA283" s="20">
        <v>8042980169</v>
      </c>
      <c r="AB283" s="19">
        <v>103460858</v>
      </c>
      <c r="AC283" s="21">
        <v>0</v>
      </c>
      <c r="AD283" s="21">
        <v>0</v>
      </c>
      <c r="AE283" s="21">
        <v>0</v>
      </c>
      <c r="AF283" s="21">
        <v>0</v>
      </c>
      <c r="AG283" s="21">
        <v>0</v>
      </c>
      <c r="AH283" s="21">
        <v>0</v>
      </c>
      <c r="AI283" s="21">
        <v>0</v>
      </c>
      <c r="AJ283" s="21">
        <v>0</v>
      </c>
      <c r="AK283" s="21">
        <v>0</v>
      </c>
      <c r="AL283" s="21">
        <v>0</v>
      </c>
      <c r="AM283" s="21">
        <v>34486953</v>
      </c>
      <c r="AN283" s="21">
        <v>68973905</v>
      </c>
      <c r="AO283" s="21">
        <v>0</v>
      </c>
      <c r="AP283" s="21">
        <v>0</v>
      </c>
      <c r="AQ283" s="21">
        <v>0</v>
      </c>
      <c r="AR283" s="21">
        <v>0</v>
      </c>
    </row>
    <row r="284" spans="8:44" ht="26" x14ac:dyDescent="0.35">
      <c r="H284" s="16" t="str">
        <f xml:space="preserve"> _xll.EPMOlapMemberO("[CONTRATO].[PARENTH1].[C05112024]","","C05112024","","000;001")</f>
        <v>C05112024</v>
      </c>
      <c r="I284" s="16" t="str">
        <f xml:space="preserve"> _xll.EPMOlapMemberO("[AREA].[PARENTH1].[10000000091003]","","Ofic. Tecnologías de","","000;001")</f>
        <v>Ofic. Tecnologías de</v>
      </c>
      <c r="J284" s="17" t="str">
        <f xml:space="preserve"> _xll.EPMOlapMemberO("[RUBRO].[PARENTH1].[5160050000]","","EQUIPO DE COMPUTACION","","000;001")</f>
        <v>EQUIPO DE COMPUTACION</v>
      </c>
      <c r="K284" s="18" t="s">
        <v>943</v>
      </c>
      <c r="L284" s="18" t="s">
        <v>40</v>
      </c>
      <c r="M284" s="28" t="s">
        <v>28</v>
      </c>
      <c r="N284" s="18" t="s">
        <v>29</v>
      </c>
      <c r="O284" s="18" t="s">
        <v>83</v>
      </c>
      <c r="P284" s="28" t="s">
        <v>288</v>
      </c>
      <c r="Q284" s="28" t="s">
        <v>228</v>
      </c>
      <c r="R284" s="18" t="s">
        <v>223</v>
      </c>
      <c r="S284" s="18" t="s">
        <v>940</v>
      </c>
      <c r="T284" s="18" t="s">
        <v>35</v>
      </c>
      <c r="U284" s="18" t="s">
        <v>941</v>
      </c>
      <c r="V284" s="18" t="s">
        <v>226</v>
      </c>
      <c r="W284" s="18" t="s">
        <v>67</v>
      </c>
      <c r="X284" s="18" t="s">
        <v>39</v>
      </c>
      <c r="Y284" s="18" t="s">
        <v>40</v>
      </c>
      <c r="Z284" s="19" t="s">
        <v>942</v>
      </c>
      <c r="AA284" s="20">
        <v>23835068483</v>
      </c>
      <c r="AB284" s="19">
        <v>2379589</v>
      </c>
      <c r="AC284" s="21">
        <v>0</v>
      </c>
      <c r="AD284" s="21">
        <v>0</v>
      </c>
      <c r="AE284" s="21">
        <v>0</v>
      </c>
      <c r="AF284" s="21">
        <v>0</v>
      </c>
      <c r="AG284" s="21">
        <v>0</v>
      </c>
      <c r="AH284" s="21">
        <v>0</v>
      </c>
      <c r="AI284" s="21">
        <v>0</v>
      </c>
      <c r="AJ284" s="21">
        <v>396598</v>
      </c>
      <c r="AK284" s="21">
        <v>396598</v>
      </c>
      <c r="AL284" s="21">
        <v>396598</v>
      </c>
      <c r="AM284" s="21">
        <v>396598</v>
      </c>
      <c r="AN284" s="21">
        <v>793197</v>
      </c>
      <c r="AO284" s="21">
        <v>0</v>
      </c>
      <c r="AP284" s="21">
        <v>0</v>
      </c>
      <c r="AQ284" s="21">
        <v>0</v>
      </c>
      <c r="AR284" s="21">
        <v>0</v>
      </c>
    </row>
    <row r="285" spans="8:44" ht="52" x14ac:dyDescent="0.35">
      <c r="H285" s="16" t="str">
        <f xml:space="preserve"> _xll.EPMOlapMemberO("[CONTRATO].[PARENTH1].[C05122024]","","C05122024","","000;001")</f>
        <v>C05122024</v>
      </c>
      <c r="I285" s="16" t="str">
        <f xml:space="preserve"> _xll.EPMOlapMemberO("[AREA].[PARENTH1].[10000000091003]","","Ofic. Tecnologías de","","000;001")</f>
        <v>Ofic. Tecnologías de</v>
      </c>
      <c r="J285" s="17" t="str">
        <f xml:space="preserve"> _xll.EPMOlapMemberO("[RUBRO].[PARENTH1].[5164200001]","","N-PROCESAMIENTO ELECT DE DATOS - ARL","","000;001")</f>
        <v>N-PROCESAMIENTO ELECT DE DATOS - ARL</v>
      </c>
      <c r="K285" s="18" t="s">
        <v>944</v>
      </c>
      <c r="L285" s="18" t="s">
        <v>40</v>
      </c>
      <c r="M285" s="28" t="s">
        <v>28</v>
      </c>
      <c r="N285" s="18" t="s">
        <v>29</v>
      </c>
      <c r="O285" s="18" t="s">
        <v>240</v>
      </c>
      <c r="P285" s="28" t="s">
        <v>241</v>
      </c>
      <c r="Q285" s="28" t="s">
        <v>242</v>
      </c>
      <c r="R285" s="18" t="s">
        <v>243</v>
      </c>
      <c r="S285" s="18" t="s">
        <v>945</v>
      </c>
      <c r="T285" s="18" t="s">
        <v>35</v>
      </c>
      <c r="U285" s="18" t="s">
        <v>946</v>
      </c>
      <c r="V285" s="18" t="s">
        <v>226</v>
      </c>
      <c r="W285" s="18" t="s">
        <v>67</v>
      </c>
      <c r="X285" s="18" t="s">
        <v>39</v>
      </c>
      <c r="Y285" s="18" t="s">
        <v>40</v>
      </c>
      <c r="Z285" s="19" t="s">
        <v>942</v>
      </c>
      <c r="AA285" s="20">
        <v>4891374594</v>
      </c>
      <c r="AB285" s="19">
        <v>269000000</v>
      </c>
      <c r="AC285" s="21">
        <v>0</v>
      </c>
      <c r="AD285" s="21">
        <v>0</v>
      </c>
      <c r="AE285" s="21">
        <v>0</v>
      </c>
      <c r="AF285" s="21">
        <v>0</v>
      </c>
      <c r="AG285" s="21">
        <v>0</v>
      </c>
      <c r="AH285" s="21">
        <v>0</v>
      </c>
      <c r="AI285" s="21">
        <v>0</v>
      </c>
      <c r="AJ285" s="21">
        <v>0</v>
      </c>
      <c r="AK285" s="21">
        <v>0</v>
      </c>
      <c r="AL285" s="21">
        <v>67250000</v>
      </c>
      <c r="AM285" s="21">
        <v>67250000</v>
      </c>
      <c r="AN285" s="21">
        <v>134500000</v>
      </c>
      <c r="AO285" s="21">
        <v>0</v>
      </c>
      <c r="AP285" s="21">
        <v>0</v>
      </c>
      <c r="AQ285" s="21">
        <v>0</v>
      </c>
      <c r="AR285" s="21">
        <v>0</v>
      </c>
    </row>
    <row r="286" spans="8:44" ht="52" x14ac:dyDescent="0.35">
      <c r="H286" s="16" t="str">
        <f xml:space="preserve"> _xll.EPMOlapMemberO("[CONTRATO].[PARENTH1].[C05132024]","","C05132024","","000;001")</f>
        <v>C05132024</v>
      </c>
      <c r="I286" s="16" t="str">
        <f xml:space="preserve"> _xll.EPMOlapMemberO("[AREA].[PARENTH1].[10000000091003]","","Ofic. Tecnologías de","","000;001")</f>
        <v>Ofic. Tecnologías de</v>
      </c>
      <c r="J286" s="17" t="str">
        <f xml:space="preserve"> _xll.EPMOlapMemberO("[RUBRO].[PARENTH1].[5164200001]","","N-PROCESAMIENTO ELECT DE DATOS - ARL","","000;001")</f>
        <v>N-PROCESAMIENTO ELECT DE DATOS - ARL</v>
      </c>
      <c r="K286" s="18" t="s">
        <v>947</v>
      </c>
      <c r="L286" s="18" t="s">
        <v>40</v>
      </c>
      <c r="M286" s="28" t="s">
        <v>28</v>
      </c>
      <c r="N286" s="18" t="s">
        <v>29</v>
      </c>
      <c r="O286" s="18" t="s">
        <v>240</v>
      </c>
      <c r="P286" s="28" t="s">
        <v>288</v>
      </c>
      <c r="Q286" s="28" t="s">
        <v>259</v>
      </c>
      <c r="R286" s="18" t="s">
        <v>243</v>
      </c>
      <c r="S286" s="18" t="s">
        <v>948</v>
      </c>
      <c r="T286" s="18" t="s">
        <v>35</v>
      </c>
      <c r="U286" s="18" t="s">
        <v>949</v>
      </c>
      <c r="V286" s="18" t="s">
        <v>226</v>
      </c>
      <c r="W286" s="18" t="s">
        <v>950</v>
      </c>
      <c r="X286" s="18" t="s">
        <v>39</v>
      </c>
      <c r="Y286" s="18" t="s">
        <v>40</v>
      </c>
      <c r="Z286" s="19" t="s">
        <v>942</v>
      </c>
      <c r="AA286" s="20">
        <v>4891374594</v>
      </c>
      <c r="AB286" s="19">
        <v>1903857902</v>
      </c>
      <c r="AC286" s="21">
        <v>0</v>
      </c>
      <c r="AD286" s="21">
        <v>0</v>
      </c>
      <c r="AE286" s="21">
        <v>0</v>
      </c>
      <c r="AF286" s="21">
        <v>0</v>
      </c>
      <c r="AG286" s="21">
        <v>0</v>
      </c>
      <c r="AH286" s="21">
        <v>0</v>
      </c>
      <c r="AI286" s="21">
        <v>0</v>
      </c>
      <c r="AJ286" s="21">
        <v>0</v>
      </c>
      <c r="AK286" s="21">
        <v>380771580</v>
      </c>
      <c r="AL286" s="21">
        <v>380771580</v>
      </c>
      <c r="AM286" s="21">
        <v>380771580</v>
      </c>
      <c r="AN286" s="21">
        <v>761543162</v>
      </c>
      <c r="AO286" s="21">
        <v>0</v>
      </c>
      <c r="AP286" s="21">
        <v>0</v>
      </c>
      <c r="AQ286" s="21">
        <v>0</v>
      </c>
      <c r="AR286" s="21">
        <v>0</v>
      </c>
    </row>
    <row r="287" spans="8:44" ht="43.5" x14ac:dyDescent="0.35">
      <c r="H287" s="16" t="str">
        <f xml:space="preserve"> _xll.EPMOlapMemberO("[CONTRATO].[PARENTH1].[C05142024]","","C05142024","","000;001")</f>
        <v>C05142024</v>
      </c>
      <c r="I287" s="16" t="str">
        <f xml:space="preserve"> _xll.EPMOlapMemberO("[AREA].[PARENTH1].[10000000091003]","","Ofic. Tecnologías de","","000;001")</f>
        <v>Ofic. Tecnologías de</v>
      </c>
      <c r="J287" s="17" t="str">
        <f xml:space="preserve"> _xll.EPMOlapMemberO("[RUBRO].[PARENTH1].[5160050000]","","EQUIPO DE COMPUTACION","","000;001")</f>
        <v>EQUIPO DE COMPUTACION</v>
      </c>
      <c r="K287" s="18" t="s">
        <v>951</v>
      </c>
      <c r="L287" s="18" t="s">
        <v>40</v>
      </c>
      <c r="M287" s="28" t="s">
        <v>28</v>
      </c>
      <c r="N287" s="18" t="s">
        <v>29</v>
      </c>
      <c r="O287" s="18" t="s">
        <v>83</v>
      </c>
      <c r="P287" s="28" t="s">
        <v>258</v>
      </c>
      <c r="Q287" s="28" t="s">
        <v>952</v>
      </c>
      <c r="R287" s="18" t="s">
        <v>223</v>
      </c>
      <c r="S287" s="18" t="s">
        <v>48</v>
      </c>
      <c r="T287" s="18" t="s">
        <v>35</v>
      </c>
      <c r="U287" s="18" t="s">
        <v>953</v>
      </c>
      <c r="V287" s="18" t="s">
        <v>226</v>
      </c>
      <c r="W287" s="18" t="s">
        <v>67</v>
      </c>
      <c r="X287" s="18" t="s">
        <v>39</v>
      </c>
      <c r="Y287" s="18" t="s">
        <v>40</v>
      </c>
      <c r="Z287" s="19" t="s">
        <v>942</v>
      </c>
      <c r="AA287" s="20">
        <v>23835068483</v>
      </c>
      <c r="AB287" s="19">
        <v>333535161</v>
      </c>
      <c r="AC287" s="21">
        <v>0</v>
      </c>
      <c r="AD287" s="21">
        <v>27794597</v>
      </c>
      <c r="AE287" s="21">
        <v>27794597</v>
      </c>
      <c r="AF287" s="21">
        <v>27794597</v>
      </c>
      <c r="AG287" s="21">
        <v>27794597</v>
      </c>
      <c r="AH287" s="21">
        <v>27794597</v>
      </c>
      <c r="AI287" s="21">
        <v>27794597</v>
      </c>
      <c r="AJ287" s="21">
        <v>27794597</v>
      </c>
      <c r="AK287" s="21">
        <v>27794597</v>
      </c>
      <c r="AL287" s="21">
        <v>27794597</v>
      </c>
      <c r="AM287" s="21">
        <v>27794597</v>
      </c>
      <c r="AN287" s="21">
        <v>55589191</v>
      </c>
      <c r="AO287" s="21">
        <v>0</v>
      </c>
      <c r="AP287" s="21">
        <v>0</v>
      </c>
      <c r="AQ287" s="21">
        <v>0</v>
      </c>
      <c r="AR287" s="21">
        <v>0</v>
      </c>
    </row>
    <row r="288" spans="8:44" ht="26" x14ac:dyDescent="0.35">
      <c r="H288" s="16" t="str">
        <f xml:space="preserve"> _xll.EPMOlapMemberO("[CONTRATO].[PARENTH1].[C05152024]","","C05152024","","000;001")</f>
        <v>C05152024</v>
      </c>
      <c r="I288" s="16" t="str">
        <f xml:space="preserve"> _xll.EPMOlapMemberO("[AREA].[PARENTH1].[10000000091003]","","Ofic. Tecnologías de","","000;001")</f>
        <v>Ofic. Tecnologías de</v>
      </c>
      <c r="J288" s="17" t="str">
        <f xml:space="preserve"> _xll.EPMOlapMemberO("[RUBRO].[PARENTH1].[5160050000]","","EQUIPO DE COMPUTACION","","000;001")</f>
        <v>EQUIPO DE COMPUTACION</v>
      </c>
      <c r="K288" s="18" t="s">
        <v>954</v>
      </c>
      <c r="L288" s="18" t="s">
        <v>40</v>
      </c>
      <c r="M288" s="28" t="s">
        <v>28</v>
      </c>
      <c r="N288" s="18" t="s">
        <v>29</v>
      </c>
      <c r="O288" s="18" t="s">
        <v>83</v>
      </c>
      <c r="P288" s="28" t="s">
        <v>955</v>
      </c>
      <c r="Q288" s="28" t="s">
        <v>956</v>
      </c>
      <c r="R288" s="18" t="s">
        <v>290</v>
      </c>
      <c r="S288" s="18" t="s">
        <v>48</v>
      </c>
      <c r="T288" s="18" t="s">
        <v>35</v>
      </c>
      <c r="U288" s="18" t="s">
        <v>957</v>
      </c>
      <c r="V288" s="18" t="s">
        <v>131</v>
      </c>
      <c r="W288" s="18" t="s">
        <v>958</v>
      </c>
      <c r="X288" s="18" t="s">
        <v>39</v>
      </c>
      <c r="Y288" s="18" t="s">
        <v>40</v>
      </c>
      <c r="Z288" s="19" t="s">
        <v>942</v>
      </c>
      <c r="AA288" s="20">
        <v>23835068483</v>
      </c>
      <c r="AB288" s="19">
        <v>14211383</v>
      </c>
      <c r="AC288" s="21">
        <v>0</v>
      </c>
      <c r="AD288" s="21">
        <v>0</v>
      </c>
      <c r="AE288" s="21">
        <v>0</v>
      </c>
      <c r="AF288" s="21">
        <v>14211383</v>
      </c>
      <c r="AG288" s="21">
        <v>0</v>
      </c>
      <c r="AH288" s="21">
        <v>0</v>
      </c>
      <c r="AI288" s="21">
        <v>0</v>
      </c>
      <c r="AJ288" s="21">
        <v>0</v>
      </c>
      <c r="AK288" s="21">
        <v>0</v>
      </c>
      <c r="AL288" s="21">
        <v>0</v>
      </c>
      <c r="AM288" s="21">
        <v>0</v>
      </c>
      <c r="AN288" s="21">
        <v>0</v>
      </c>
      <c r="AO288" s="21">
        <v>0</v>
      </c>
      <c r="AP288" s="21">
        <v>0</v>
      </c>
      <c r="AQ288" s="21">
        <v>0</v>
      </c>
      <c r="AR288" s="21">
        <v>0</v>
      </c>
    </row>
    <row r="289" spans="8:44" ht="29" x14ac:dyDescent="0.35">
      <c r="H289" s="16" t="str">
        <f xml:space="preserve"> _xll.EPMOlapMemberO("[CONTRATO].[PARENTH1].[C05162024]","","C05162024","","000;001")</f>
        <v>C05162024</v>
      </c>
      <c r="I289" s="16" t="str">
        <f xml:space="preserve"> _xll.EPMOlapMemberO("[AREA].[PARENTH1].[10000000091003]","","Ofic. Tecnologías de","","000;001")</f>
        <v>Ofic. Tecnologías de</v>
      </c>
      <c r="J289" s="17" t="str">
        <f xml:space="preserve"> _xll.EPMOlapMemberO("[RUBRO].[PARENTH1].[5130200000]","","AVALUOS","","000;001")</f>
        <v>AVALUOS</v>
      </c>
      <c r="K289" s="18" t="s">
        <v>959</v>
      </c>
      <c r="L289" s="18" t="s">
        <v>40</v>
      </c>
      <c r="M289" s="28" t="s">
        <v>28</v>
      </c>
      <c r="N289" s="18" t="s">
        <v>29</v>
      </c>
      <c r="O289" s="18" t="s">
        <v>960</v>
      </c>
      <c r="P289" s="28" t="s">
        <v>955</v>
      </c>
      <c r="Q289" s="28" t="s">
        <v>961</v>
      </c>
      <c r="R289" s="18" t="s">
        <v>290</v>
      </c>
      <c r="S289" s="18" t="s">
        <v>48</v>
      </c>
      <c r="T289" s="18" t="s">
        <v>35</v>
      </c>
      <c r="U289" s="18" t="s">
        <v>962</v>
      </c>
      <c r="V289" s="18" t="s">
        <v>131</v>
      </c>
      <c r="W289" s="18" t="s">
        <v>963</v>
      </c>
      <c r="X289" s="18" t="s">
        <v>39</v>
      </c>
      <c r="Y289" s="18" t="s">
        <v>40</v>
      </c>
      <c r="Z289" s="19" t="s">
        <v>942</v>
      </c>
      <c r="AA289" s="20">
        <v>1978262247</v>
      </c>
      <c r="AB289" s="19">
        <v>107481631</v>
      </c>
      <c r="AC289" s="21">
        <v>0</v>
      </c>
      <c r="AD289" s="21">
        <v>53740815</v>
      </c>
      <c r="AE289" s="21">
        <v>53740816</v>
      </c>
      <c r="AF289" s="21">
        <v>0</v>
      </c>
      <c r="AG289" s="21">
        <v>0</v>
      </c>
      <c r="AH289" s="21">
        <v>0</v>
      </c>
      <c r="AI289" s="21">
        <v>0</v>
      </c>
      <c r="AJ289" s="21">
        <v>0</v>
      </c>
      <c r="AK289" s="21">
        <v>0</v>
      </c>
      <c r="AL289" s="21">
        <v>0</v>
      </c>
      <c r="AM289" s="21">
        <v>0</v>
      </c>
      <c r="AN289" s="21">
        <v>0</v>
      </c>
      <c r="AO289" s="21">
        <v>0</v>
      </c>
      <c r="AP289" s="21">
        <v>0</v>
      </c>
      <c r="AQ289" s="21">
        <v>0</v>
      </c>
      <c r="AR289" s="21">
        <v>0</v>
      </c>
    </row>
    <row r="290" spans="8:44" ht="26" x14ac:dyDescent="0.35">
      <c r="H290" s="16" t="str">
        <f xml:space="preserve"> _xll.EPMOlapMemberO("[CONTRATO].[PARENTH1].[C05172024]","","C05172024","","000;001")</f>
        <v>C05172024</v>
      </c>
      <c r="I290" s="16" t="str">
        <f xml:space="preserve"> _xll.EPMOlapMemberO("[AREA].[PARENTH1].[10000000091003]","","Ofic. Tecnologías de","","000;001")</f>
        <v>Ofic. Tecnologías de</v>
      </c>
      <c r="J290" s="17" t="str">
        <f xml:space="preserve"> _xll.EPMOlapMemberO("[RUBRO].[PARENTH1].[5160050000]","","EQUIPO DE COMPUTACION","","000;001")</f>
        <v>EQUIPO DE COMPUTACION</v>
      </c>
      <c r="K290" s="18" t="s">
        <v>964</v>
      </c>
      <c r="L290" s="18" t="s">
        <v>40</v>
      </c>
      <c r="M290" s="28" t="s">
        <v>28</v>
      </c>
      <c r="N290" s="18" t="s">
        <v>29</v>
      </c>
      <c r="O290" s="18" t="s">
        <v>83</v>
      </c>
      <c r="P290" s="28" t="s">
        <v>965</v>
      </c>
      <c r="Q290" s="28" t="s">
        <v>966</v>
      </c>
      <c r="R290" s="18" t="s">
        <v>967</v>
      </c>
      <c r="S290" s="18" t="s">
        <v>48</v>
      </c>
      <c r="T290" s="18" t="s">
        <v>35</v>
      </c>
      <c r="U290" s="18" t="s">
        <v>968</v>
      </c>
      <c r="V290" s="18" t="s">
        <v>226</v>
      </c>
      <c r="W290" s="18" t="s">
        <v>963</v>
      </c>
      <c r="X290" s="18" t="s">
        <v>39</v>
      </c>
      <c r="Y290" s="18" t="s">
        <v>40</v>
      </c>
      <c r="Z290" s="19" t="s">
        <v>942</v>
      </c>
      <c r="AA290" s="20">
        <v>23835068483</v>
      </c>
      <c r="AB290" s="19">
        <v>188070017</v>
      </c>
      <c r="AC290" s="21">
        <v>0</v>
      </c>
      <c r="AD290" s="21">
        <v>15672501</v>
      </c>
      <c r="AE290" s="21">
        <v>15672501</v>
      </c>
      <c r="AF290" s="21">
        <v>15672501</v>
      </c>
      <c r="AG290" s="21">
        <v>15672501</v>
      </c>
      <c r="AH290" s="21">
        <v>15672501</v>
      </c>
      <c r="AI290" s="21">
        <v>15672501</v>
      </c>
      <c r="AJ290" s="21">
        <v>15672501</v>
      </c>
      <c r="AK290" s="21">
        <v>15672501</v>
      </c>
      <c r="AL290" s="21">
        <v>15672501</v>
      </c>
      <c r="AM290" s="21">
        <v>15672501</v>
      </c>
      <c r="AN290" s="21">
        <v>31345007</v>
      </c>
      <c r="AO290" s="21">
        <v>0</v>
      </c>
      <c r="AP290" s="21">
        <v>0</v>
      </c>
      <c r="AQ290" s="21">
        <v>0</v>
      </c>
      <c r="AR290" s="21">
        <v>0</v>
      </c>
    </row>
    <row r="291" spans="8:44" ht="29" x14ac:dyDescent="0.35">
      <c r="H291" s="16" t="str">
        <f xml:space="preserve"> _xll.EPMOlapMemberO("[CONTRATO].[PARENTH1].[C05182024]","","C05182024","","000;001")</f>
        <v>C05182024</v>
      </c>
      <c r="I291" s="16" t="str">
        <f xml:space="preserve"> _xll.EPMOlapMemberO("[AREA].[PARENTH1].[10000000091003]","","Ofic. Tecnologías de","","000;001")</f>
        <v>Ofic. Tecnologías de</v>
      </c>
      <c r="J291" s="17" t="str">
        <f xml:space="preserve"> _xll.EPMOlapMemberO("[RUBRO].[PARENTH1].[5160050000]","","EQUIPO DE COMPUTACION","","000;001")</f>
        <v>EQUIPO DE COMPUTACION</v>
      </c>
      <c r="K291" s="18" t="s">
        <v>969</v>
      </c>
      <c r="L291" s="18" t="s">
        <v>40</v>
      </c>
      <c r="M291" s="28" t="s">
        <v>28</v>
      </c>
      <c r="N291" s="18" t="s">
        <v>29</v>
      </c>
      <c r="O291" s="18" t="s">
        <v>83</v>
      </c>
      <c r="P291" s="28" t="s">
        <v>970</v>
      </c>
      <c r="Q291" s="28" t="s">
        <v>971</v>
      </c>
      <c r="R291" s="18" t="s">
        <v>972</v>
      </c>
      <c r="S291" s="18" t="s">
        <v>973</v>
      </c>
      <c r="T291" s="18" t="s">
        <v>974</v>
      </c>
      <c r="U291" s="18" t="s">
        <v>975</v>
      </c>
      <c r="V291" s="18" t="s">
        <v>131</v>
      </c>
      <c r="W291" s="18" t="s">
        <v>963</v>
      </c>
      <c r="X291" s="18" t="s">
        <v>39</v>
      </c>
      <c r="Y291" s="18" t="s">
        <v>40</v>
      </c>
      <c r="Z291" s="19" t="s">
        <v>942</v>
      </c>
      <c r="AA291" s="20">
        <v>23835068483</v>
      </c>
      <c r="AB291" s="19">
        <v>142150600</v>
      </c>
      <c r="AC291" s="21">
        <v>111948400</v>
      </c>
      <c r="AD291" s="21">
        <v>2516850</v>
      </c>
      <c r="AE291" s="21">
        <v>2516850</v>
      </c>
      <c r="AF291" s="21">
        <v>2516850</v>
      </c>
      <c r="AG291" s="21">
        <v>2516850</v>
      </c>
      <c r="AH291" s="21">
        <v>2516850</v>
      </c>
      <c r="AI291" s="21">
        <v>2516850</v>
      </c>
      <c r="AJ291" s="21">
        <v>2516850</v>
      </c>
      <c r="AK291" s="21">
        <v>2516850</v>
      </c>
      <c r="AL291" s="21">
        <v>2516850</v>
      </c>
      <c r="AM291" s="21">
        <v>2516850</v>
      </c>
      <c r="AN291" s="21">
        <v>5033700</v>
      </c>
      <c r="AO291" s="21">
        <v>0</v>
      </c>
      <c r="AP291" s="21">
        <v>0</v>
      </c>
      <c r="AQ291" s="21">
        <v>0</v>
      </c>
      <c r="AR291" s="21">
        <v>0</v>
      </c>
    </row>
    <row r="292" spans="8:44" ht="26" x14ac:dyDescent="0.35">
      <c r="H292" s="16" t="str">
        <f xml:space="preserve"> _xll.EPMOlapMemberO("[CONTRATO].[PARENTH1].[C05192024]","","C05192024","","000;001")</f>
        <v>C05192024</v>
      </c>
      <c r="I292" s="16" t="str">
        <f xml:space="preserve"> _xll.EPMOlapMemberO("[AREA].[PARENTH1].[10000000091003]","","Ofic. Tecnologías de","","000;001")</f>
        <v>Ofic. Tecnologías de</v>
      </c>
      <c r="J292" s="17" t="str">
        <f xml:space="preserve"> _xll.EPMOlapMemberO("[RUBRO].[PARENTH1].[5160050000]","","EQUIPO DE COMPUTACION","","000;001")</f>
        <v>EQUIPO DE COMPUTACION</v>
      </c>
      <c r="K292" s="18" t="s">
        <v>976</v>
      </c>
      <c r="L292" s="18" t="s">
        <v>40</v>
      </c>
      <c r="M292" s="28" t="s">
        <v>28</v>
      </c>
      <c r="N292" s="18" t="s">
        <v>29</v>
      </c>
      <c r="O292" s="18" t="s">
        <v>83</v>
      </c>
      <c r="P292" s="28" t="s">
        <v>288</v>
      </c>
      <c r="Q292" s="28" t="s">
        <v>977</v>
      </c>
      <c r="R292" s="18" t="s">
        <v>243</v>
      </c>
      <c r="S292" s="18" t="s">
        <v>48</v>
      </c>
      <c r="T292" s="18" t="s">
        <v>35</v>
      </c>
      <c r="U292" s="18" t="s">
        <v>978</v>
      </c>
      <c r="V292" s="18" t="s">
        <v>226</v>
      </c>
      <c r="W292" s="18" t="s">
        <v>963</v>
      </c>
      <c r="X292" s="18" t="s">
        <v>39</v>
      </c>
      <c r="Y292" s="18" t="s">
        <v>40</v>
      </c>
      <c r="Z292" s="19" t="s">
        <v>942</v>
      </c>
      <c r="AA292" s="20">
        <v>23835068483</v>
      </c>
      <c r="AB292" s="19">
        <v>2202443500</v>
      </c>
      <c r="AC292" s="21">
        <v>0</v>
      </c>
      <c r="AD292" s="21">
        <v>2202443500</v>
      </c>
      <c r="AE292" s="21">
        <v>0</v>
      </c>
      <c r="AF292" s="21">
        <v>0</v>
      </c>
      <c r="AG292" s="21">
        <v>0</v>
      </c>
      <c r="AH292" s="21">
        <v>0</v>
      </c>
      <c r="AI292" s="21">
        <v>0</v>
      </c>
      <c r="AJ292" s="21">
        <v>0</v>
      </c>
      <c r="AK292" s="21">
        <v>0</v>
      </c>
      <c r="AL292" s="21">
        <v>0</v>
      </c>
      <c r="AM292" s="21">
        <v>0</v>
      </c>
      <c r="AN292" s="21">
        <v>0</v>
      </c>
      <c r="AO292" s="21">
        <v>0</v>
      </c>
      <c r="AP292" s="21">
        <v>0</v>
      </c>
      <c r="AQ292" s="21">
        <v>0</v>
      </c>
      <c r="AR292" s="21">
        <v>0</v>
      </c>
    </row>
    <row r="293" spans="8:44" ht="26" x14ac:dyDescent="0.35">
      <c r="H293" s="16" t="str">
        <f xml:space="preserve"> _xll.EPMOlapMemberO("[CONTRATO].[PARENTH1].[C05202024]","","C05202024","","000;001")</f>
        <v>C05202024</v>
      </c>
      <c r="I293" s="16" t="str">
        <f xml:space="preserve"> _xll.EPMOlapMemberO("[AREA].[PARENTH1].[10000000091003]","","Ofic. Tecnologías de","","000;001")</f>
        <v>Ofic. Tecnologías de</v>
      </c>
      <c r="J293" s="17" t="str">
        <f xml:space="preserve"> _xll.EPMOlapMemberO("[RUBRO].[PARENTH1].[5160050000]","","EQUIPO DE COMPUTACION","","000;001")</f>
        <v>EQUIPO DE COMPUTACION</v>
      </c>
      <c r="K293" s="18" t="s">
        <v>979</v>
      </c>
      <c r="L293" s="18" t="s">
        <v>40</v>
      </c>
      <c r="M293" s="28" t="s">
        <v>28</v>
      </c>
      <c r="N293" s="18" t="s">
        <v>29</v>
      </c>
      <c r="O293" s="18" t="s">
        <v>980</v>
      </c>
      <c r="P293" s="28" t="s">
        <v>981</v>
      </c>
      <c r="Q293" s="28" t="s">
        <v>982</v>
      </c>
      <c r="R293" s="18" t="s">
        <v>967</v>
      </c>
      <c r="S293" s="18" t="s">
        <v>138</v>
      </c>
      <c r="T293" s="18" t="s">
        <v>35</v>
      </c>
      <c r="U293" s="18" t="s">
        <v>983</v>
      </c>
      <c r="V293" s="18" t="s">
        <v>226</v>
      </c>
      <c r="W293" s="18" t="s">
        <v>963</v>
      </c>
      <c r="X293" s="18" t="s">
        <v>39</v>
      </c>
      <c r="Y293" s="18" t="s">
        <v>40</v>
      </c>
      <c r="Z293" s="19" t="s">
        <v>942</v>
      </c>
      <c r="AA293" s="20">
        <v>23835068483</v>
      </c>
      <c r="AB293" s="19">
        <v>175373398</v>
      </c>
      <c r="AC293" s="21">
        <v>0</v>
      </c>
      <c r="AD293" s="21">
        <v>0</v>
      </c>
      <c r="AE293" s="21">
        <v>0</v>
      </c>
      <c r="AF293" s="21">
        <v>0</v>
      </c>
      <c r="AG293" s="21">
        <v>0</v>
      </c>
      <c r="AH293" s="21">
        <v>0</v>
      </c>
      <c r="AI293" s="21">
        <v>0</v>
      </c>
      <c r="AJ293" s="21">
        <v>0</v>
      </c>
      <c r="AK293" s="21">
        <v>30203530</v>
      </c>
      <c r="AL293" s="21">
        <v>30203530</v>
      </c>
      <c r="AM293" s="21">
        <v>30203530</v>
      </c>
      <c r="AN293" s="21">
        <v>84762808</v>
      </c>
      <c r="AO293" s="21">
        <v>0</v>
      </c>
      <c r="AP293" s="21">
        <v>0</v>
      </c>
      <c r="AQ293" s="21">
        <v>0</v>
      </c>
      <c r="AR293" s="21">
        <v>0</v>
      </c>
    </row>
    <row r="294" spans="8:44" ht="39" x14ac:dyDescent="0.35">
      <c r="H294" s="16" t="str">
        <f xml:space="preserve"> _xll.EPMOlapMemberO("[CONTRATO].[PARENTH1].[C05212024]","","C05212024","","000;001")</f>
        <v>C05212024</v>
      </c>
      <c r="I294" s="16" t="str">
        <f xml:space="preserve"> _xll.EPMOlapMemberO("[AREA].[PARENTH1].[10000000091003]","","Ofic. Tecnologías de","","000;001")</f>
        <v>Ofic. Tecnologías de</v>
      </c>
      <c r="J294" s="17" t="str">
        <f xml:space="preserve"> _xll.EPMOlapMemberO("[RUBRO].[PARENTH1].[5145050001]","","EQUIPO DE COMPUTO GER. ADMINISTRATIVA","","000;001")</f>
        <v>EQUIPO DE COMPUTO GER. ADMINISTRATIVA</v>
      </c>
      <c r="K294" s="18" t="s">
        <v>984</v>
      </c>
      <c r="L294" s="18" t="s">
        <v>40</v>
      </c>
      <c r="M294" s="28" t="s">
        <v>28</v>
      </c>
      <c r="N294" s="18" t="s">
        <v>29</v>
      </c>
      <c r="O294" s="18" t="s">
        <v>30</v>
      </c>
      <c r="P294" s="28" t="s">
        <v>985</v>
      </c>
      <c r="Q294" s="28" t="s">
        <v>986</v>
      </c>
      <c r="R294" s="18" t="s">
        <v>987</v>
      </c>
      <c r="S294" s="18" t="s">
        <v>48</v>
      </c>
      <c r="T294" s="18" t="s">
        <v>35</v>
      </c>
      <c r="U294" s="18" t="s">
        <v>988</v>
      </c>
      <c r="V294" s="18" t="s">
        <v>989</v>
      </c>
      <c r="W294" s="18" t="s">
        <v>963</v>
      </c>
      <c r="X294" s="18" t="s">
        <v>39</v>
      </c>
      <c r="Y294" s="18" t="s">
        <v>40</v>
      </c>
      <c r="Z294" s="19" t="s">
        <v>942</v>
      </c>
      <c r="AA294" s="20">
        <v>8042980169</v>
      </c>
      <c r="AB294" s="19">
        <v>72132058</v>
      </c>
      <c r="AC294" s="21">
        <v>0</v>
      </c>
      <c r="AD294" s="21">
        <v>6011005</v>
      </c>
      <c r="AE294" s="21">
        <v>6011005</v>
      </c>
      <c r="AF294" s="21">
        <v>6011005</v>
      </c>
      <c r="AG294" s="21">
        <v>6011005</v>
      </c>
      <c r="AH294" s="21">
        <v>6011005</v>
      </c>
      <c r="AI294" s="21">
        <v>6011005</v>
      </c>
      <c r="AJ294" s="21">
        <v>6011005</v>
      </c>
      <c r="AK294" s="21">
        <v>6011005</v>
      </c>
      <c r="AL294" s="21">
        <v>6011005</v>
      </c>
      <c r="AM294" s="21">
        <v>6011005</v>
      </c>
      <c r="AN294" s="21">
        <v>12022008</v>
      </c>
      <c r="AO294" s="21">
        <v>0</v>
      </c>
      <c r="AP294" s="21">
        <v>0</v>
      </c>
      <c r="AQ294" s="21">
        <v>0</v>
      </c>
      <c r="AR294" s="21">
        <v>0</v>
      </c>
    </row>
    <row r="295" spans="8:44" ht="26" x14ac:dyDescent="0.35">
      <c r="H295" s="16" t="str">
        <f xml:space="preserve"> _xll.EPMOlapMemberO("[CONTRATO].[PARENTH1].[C05232024]","","C05232024","","000;001")</f>
        <v>C05232024</v>
      </c>
      <c r="I295" s="16" t="str">
        <f xml:space="preserve"> _xll.EPMOlapMemberO("[AREA].[PARENTH1].[10000000091003]","","Ofic. Tecnologías de","","000;001")</f>
        <v>Ofic. Tecnologías de</v>
      </c>
      <c r="J295" s="17" t="str">
        <f xml:space="preserve"> _xll.EPMOlapMemberO("[RUBRO].[PARENTH1].[5160050000]","","EQUIPO DE COMPUTACION","","000;001")</f>
        <v>EQUIPO DE COMPUTACION</v>
      </c>
      <c r="K295" s="18" t="s">
        <v>990</v>
      </c>
      <c r="L295" s="18" t="s">
        <v>40</v>
      </c>
      <c r="M295" s="28" t="s">
        <v>28</v>
      </c>
      <c r="N295" s="18" t="s">
        <v>29</v>
      </c>
      <c r="O295" s="18" t="s">
        <v>83</v>
      </c>
      <c r="P295" s="28" t="s">
        <v>991</v>
      </c>
      <c r="Q295" s="28" t="s">
        <v>992</v>
      </c>
      <c r="R295" s="18" t="s">
        <v>967</v>
      </c>
      <c r="S295" s="18" t="s">
        <v>48</v>
      </c>
      <c r="T295" s="18" t="s">
        <v>35</v>
      </c>
      <c r="U295" s="18" t="s">
        <v>993</v>
      </c>
      <c r="V295" s="18" t="s">
        <v>226</v>
      </c>
      <c r="W295" s="18" t="s">
        <v>963</v>
      </c>
      <c r="X295" s="18" t="s">
        <v>39</v>
      </c>
      <c r="Y295" s="18" t="s">
        <v>40</v>
      </c>
      <c r="Z295" s="19" t="s">
        <v>942</v>
      </c>
      <c r="AA295" s="20">
        <v>23835068483</v>
      </c>
      <c r="AB295" s="19">
        <v>253826034</v>
      </c>
      <c r="AC295" s="21">
        <v>0</v>
      </c>
      <c r="AD295" s="21">
        <v>21152170</v>
      </c>
      <c r="AE295" s="21">
        <v>21152170</v>
      </c>
      <c r="AF295" s="21">
        <v>21152170</v>
      </c>
      <c r="AG295" s="21">
        <v>21152170</v>
      </c>
      <c r="AH295" s="21">
        <v>21152170</v>
      </c>
      <c r="AI295" s="21">
        <v>21152170</v>
      </c>
      <c r="AJ295" s="21">
        <v>21152170</v>
      </c>
      <c r="AK295" s="21">
        <v>21152170</v>
      </c>
      <c r="AL295" s="21">
        <v>21152170</v>
      </c>
      <c r="AM295" s="21">
        <v>21152170</v>
      </c>
      <c r="AN295" s="21">
        <v>42304334</v>
      </c>
      <c r="AO295" s="21">
        <v>0</v>
      </c>
      <c r="AP295" s="21">
        <v>0</v>
      </c>
      <c r="AQ295" s="21">
        <v>0</v>
      </c>
      <c r="AR295" s="21">
        <v>0</v>
      </c>
    </row>
    <row r="296" spans="8:44" ht="26" x14ac:dyDescent="0.35">
      <c r="H296" s="16" t="str">
        <f xml:space="preserve"> _xll.EPMOlapMemberO("[CONTRATO].[PARENTH1].[C05242024]","","C05242024","","000;001")</f>
        <v>C05242024</v>
      </c>
      <c r="I296" s="16" t="str">
        <f xml:space="preserve"> _xll.EPMOlapMemberO("[AREA].[PARENTH1].[10000000091003]","","Ofic. Tecnologías de","","000;001")</f>
        <v>Ofic. Tecnologías de</v>
      </c>
      <c r="J296" s="17" t="str">
        <f xml:space="preserve"> _xll.EPMOlapMemberO("[RUBRO].[PARENTH1].[5160050000]","","EQUIPO DE COMPUTACION","","000;001")</f>
        <v>EQUIPO DE COMPUTACION</v>
      </c>
      <c r="K296" s="18" t="s">
        <v>994</v>
      </c>
      <c r="L296" s="18" t="s">
        <v>40</v>
      </c>
      <c r="M296" s="28" t="s">
        <v>28</v>
      </c>
      <c r="N296" s="18" t="s">
        <v>29</v>
      </c>
      <c r="O296" s="18" t="s">
        <v>83</v>
      </c>
      <c r="P296" s="28" t="s">
        <v>991</v>
      </c>
      <c r="Q296" s="28" t="s">
        <v>995</v>
      </c>
      <c r="R296" s="18" t="s">
        <v>967</v>
      </c>
      <c r="S296" s="18" t="s">
        <v>48</v>
      </c>
      <c r="T296" s="18" t="s">
        <v>35</v>
      </c>
      <c r="U296" s="18" t="s">
        <v>996</v>
      </c>
      <c r="V296" s="18" t="s">
        <v>997</v>
      </c>
      <c r="W296" s="18" t="s">
        <v>963</v>
      </c>
      <c r="X296" s="18" t="s">
        <v>39</v>
      </c>
      <c r="Y296" s="18" t="s">
        <v>40</v>
      </c>
      <c r="Z296" s="19" t="s">
        <v>942</v>
      </c>
      <c r="AA296" s="20">
        <v>23835068483</v>
      </c>
      <c r="AB296" s="19">
        <v>112393308</v>
      </c>
      <c r="AC296" s="21">
        <v>0</v>
      </c>
      <c r="AD296" s="21">
        <v>9366109</v>
      </c>
      <c r="AE296" s="21">
        <v>9366109</v>
      </c>
      <c r="AF296" s="21">
        <v>9366109</v>
      </c>
      <c r="AG296" s="21">
        <v>9366109</v>
      </c>
      <c r="AH296" s="21">
        <v>9366109</v>
      </c>
      <c r="AI296" s="21">
        <v>9366109</v>
      </c>
      <c r="AJ296" s="21">
        <v>9366109</v>
      </c>
      <c r="AK296" s="21">
        <v>9366109</v>
      </c>
      <c r="AL296" s="21">
        <v>9366109</v>
      </c>
      <c r="AM296" s="21">
        <v>9366109</v>
      </c>
      <c r="AN296" s="21">
        <v>18732218</v>
      </c>
      <c r="AO296" s="21">
        <v>0</v>
      </c>
      <c r="AP296" s="21">
        <v>0</v>
      </c>
      <c r="AQ296" s="21">
        <v>0</v>
      </c>
      <c r="AR296" s="21">
        <v>0</v>
      </c>
    </row>
    <row r="297" spans="8:44" ht="29" x14ac:dyDescent="0.35">
      <c r="H297" s="16" t="str">
        <f xml:space="preserve"> _xll.EPMOlapMemberO("[CONTRATO].[PARENTH1].[C05252024]","","C05252024","","000;001")</f>
        <v>C05252024</v>
      </c>
      <c r="I297" s="16" t="str">
        <f xml:space="preserve"> _xll.EPMOlapMemberO("[AREA].[PARENTH1].[10000000091003]","","Ofic. Tecnologías de","","000;001")</f>
        <v>Ofic. Tecnologías de</v>
      </c>
      <c r="J297" s="17" t="str">
        <f xml:space="preserve"> _xll.EPMOlapMemberO("[RUBRO].[PARENTH1].[5160050000]","","EQUIPO DE COMPUTACION","","000;001")</f>
        <v>EQUIPO DE COMPUTACION</v>
      </c>
      <c r="K297" s="18" t="s">
        <v>998</v>
      </c>
      <c r="L297" s="18" t="s">
        <v>40</v>
      </c>
      <c r="M297" s="28" t="s">
        <v>28</v>
      </c>
      <c r="N297" s="18" t="s">
        <v>29</v>
      </c>
      <c r="O297" s="18" t="s">
        <v>83</v>
      </c>
      <c r="P297" s="28" t="s">
        <v>40</v>
      </c>
      <c r="Q297" s="28" t="s">
        <v>999</v>
      </c>
      <c r="R297" s="18" t="s">
        <v>1000</v>
      </c>
      <c r="S297" s="18" t="s">
        <v>48</v>
      </c>
      <c r="T297" s="18" t="s">
        <v>35</v>
      </c>
      <c r="U297" s="18" t="s">
        <v>1001</v>
      </c>
      <c r="V297" s="18" t="s">
        <v>226</v>
      </c>
      <c r="W297" s="18" t="s">
        <v>963</v>
      </c>
      <c r="X297" s="18" t="s">
        <v>39</v>
      </c>
      <c r="Y297" s="18" t="s">
        <v>40</v>
      </c>
      <c r="Z297" s="19" t="s">
        <v>942</v>
      </c>
      <c r="AA297" s="20">
        <v>23835068483</v>
      </c>
      <c r="AB297" s="19">
        <v>627783962</v>
      </c>
      <c r="AC297" s="21">
        <v>0</v>
      </c>
      <c r="AD297" s="21">
        <v>52315330</v>
      </c>
      <c r="AE297" s="21">
        <v>52315330</v>
      </c>
      <c r="AF297" s="21">
        <v>52315330</v>
      </c>
      <c r="AG297" s="21">
        <v>52315330</v>
      </c>
      <c r="AH297" s="21">
        <v>52315330</v>
      </c>
      <c r="AI297" s="21">
        <v>52315330</v>
      </c>
      <c r="AJ297" s="21">
        <v>52315330</v>
      </c>
      <c r="AK297" s="21">
        <v>52315330</v>
      </c>
      <c r="AL297" s="21">
        <v>52315330</v>
      </c>
      <c r="AM297" s="21">
        <v>52315330</v>
      </c>
      <c r="AN297" s="21">
        <v>104630662</v>
      </c>
      <c r="AO297" s="21">
        <v>0</v>
      </c>
      <c r="AP297" s="21">
        <v>0</v>
      </c>
      <c r="AQ297" s="21">
        <v>0</v>
      </c>
      <c r="AR297" s="21">
        <v>0</v>
      </c>
    </row>
    <row r="298" spans="8:44" ht="29" x14ac:dyDescent="0.35">
      <c r="H298" s="16" t="str">
        <f xml:space="preserve"> _xll.EPMOlapMemberO("[CONTRATO].[PARENTH1].[C05262024]","","C05262024","","000;001")</f>
        <v>C05262024</v>
      </c>
      <c r="I298" s="16" t="str">
        <f xml:space="preserve"> _xll.EPMOlapMemberO("[AREA].[PARENTH1].[10000000091003]","","Ofic. Tecnologías de","","000;001")</f>
        <v>Ofic. Tecnologías de</v>
      </c>
      <c r="J298" s="17" t="str">
        <f xml:space="preserve"> _xll.EPMOlapMemberO("[RUBRO].[PARENTH1].[5160050000]","","EQUIPO DE COMPUTACION","","000;001")</f>
        <v>EQUIPO DE COMPUTACION</v>
      </c>
      <c r="K298" s="18" t="s">
        <v>1002</v>
      </c>
      <c r="L298" s="18" t="s">
        <v>40</v>
      </c>
      <c r="M298" s="28" t="s">
        <v>28</v>
      </c>
      <c r="N298" s="18" t="s">
        <v>29</v>
      </c>
      <c r="O298" s="18" t="s">
        <v>83</v>
      </c>
      <c r="P298" s="28" t="s">
        <v>1003</v>
      </c>
      <c r="Q298" s="28" t="s">
        <v>1004</v>
      </c>
      <c r="R298" s="18" t="s">
        <v>967</v>
      </c>
      <c r="S298" s="18" t="s">
        <v>48</v>
      </c>
      <c r="T298" s="18" t="s">
        <v>35</v>
      </c>
      <c r="U298" s="18" t="s">
        <v>1005</v>
      </c>
      <c r="V298" s="18" t="s">
        <v>226</v>
      </c>
      <c r="W298" s="18" t="s">
        <v>963</v>
      </c>
      <c r="X298" s="18" t="s">
        <v>39</v>
      </c>
      <c r="Y298" s="18" t="s">
        <v>40</v>
      </c>
      <c r="Z298" s="19" t="s">
        <v>942</v>
      </c>
      <c r="AA298" s="20">
        <v>23835068483</v>
      </c>
      <c r="AB298" s="19">
        <v>156921564</v>
      </c>
      <c r="AC298" s="21">
        <v>0</v>
      </c>
      <c r="AD298" s="21">
        <v>14265597</v>
      </c>
      <c r="AE298" s="21">
        <v>14265597</v>
      </c>
      <c r="AF298" s="21">
        <v>14265597</v>
      </c>
      <c r="AG298" s="21">
        <v>14265597</v>
      </c>
      <c r="AH298" s="21">
        <v>14265597</v>
      </c>
      <c r="AI298" s="21">
        <v>14265597</v>
      </c>
      <c r="AJ298" s="21">
        <v>14265597</v>
      </c>
      <c r="AK298" s="21">
        <v>14265597</v>
      </c>
      <c r="AL298" s="21">
        <v>14265597</v>
      </c>
      <c r="AM298" s="21">
        <v>14265597</v>
      </c>
      <c r="AN298" s="21">
        <v>14265594</v>
      </c>
      <c r="AO298" s="21">
        <v>0</v>
      </c>
      <c r="AP298" s="21">
        <v>0</v>
      </c>
      <c r="AQ298" s="21">
        <v>0</v>
      </c>
      <c r="AR298" s="21">
        <v>0</v>
      </c>
    </row>
    <row r="299" spans="8:44" ht="29" x14ac:dyDescent="0.35">
      <c r="H299" s="16" t="str">
        <f xml:space="preserve"> _xll.EPMOlapMemberO("[CONTRATO].[PARENTH1].[C05272024]","","C05272024","","000;001")</f>
        <v>C05272024</v>
      </c>
      <c r="I299" s="16" t="str">
        <f xml:space="preserve"> _xll.EPMOlapMemberO("[AREA].[PARENTH1].[10000000091003]","","Ofic. Tecnologías de","","000;001")</f>
        <v>Ofic. Tecnologías de</v>
      </c>
      <c r="J299" s="17" t="str">
        <f xml:space="preserve"> _xll.EPMOlapMemberO("[RUBRO].[PARENTH1].[5160050000]","","EQUIPO DE COMPUTACION","","000;001")</f>
        <v>EQUIPO DE COMPUTACION</v>
      </c>
      <c r="K299" s="18" t="s">
        <v>1006</v>
      </c>
      <c r="L299" s="18" t="s">
        <v>40</v>
      </c>
      <c r="M299" s="28" t="s">
        <v>28</v>
      </c>
      <c r="N299" s="18" t="s">
        <v>29</v>
      </c>
      <c r="O299" s="18" t="s">
        <v>83</v>
      </c>
      <c r="P299" s="28" t="s">
        <v>1007</v>
      </c>
      <c r="Q299" s="28" t="s">
        <v>1008</v>
      </c>
      <c r="R299" s="18" t="s">
        <v>1009</v>
      </c>
      <c r="S299" s="18" t="s">
        <v>48</v>
      </c>
      <c r="T299" s="18" t="s">
        <v>35</v>
      </c>
      <c r="U299" s="18" t="s">
        <v>1010</v>
      </c>
      <c r="V299" s="18" t="s">
        <v>226</v>
      </c>
      <c r="W299" s="18" t="s">
        <v>1011</v>
      </c>
      <c r="X299" s="18" t="s">
        <v>39</v>
      </c>
      <c r="Y299" s="18" t="s">
        <v>40</v>
      </c>
      <c r="Z299" s="19" t="s">
        <v>942</v>
      </c>
      <c r="AA299" s="20">
        <v>23835068483</v>
      </c>
      <c r="AB299" s="19">
        <v>1231306011</v>
      </c>
      <c r="AC299" s="21">
        <v>1231306011</v>
      </c>
      <c r="AD299" s="21">
        <v>0</v>
      </c>
      <c r="AE299" s="21">
        <v>0</v>
      </c>
      <c r="AF299" s="21">
        <v>0</v>
      </c>
      <c r="AG299" s="21">
        <v>0</v>
      </c>
      <c r="AH299" s="21">
        <v>0</v>
      </c>
      <c r="AI299" s="21">
        <v>0</v>
      </c>
      <c r="AJ299" s="21">
        <v>0</v>
      </c>
      <c r="AK299" s="21">
        <v>0</v>
      </c>
      <c r="AL299" s="21">
        <v>0</v>
      </c>
      <c r="AM299" s="21">
        <v>0</v>
      </c>
      <c r="AN299" s="21">
        <v>0</v>
      </c>
      <c r="AO299" s="21">
        <v>0</v>
      </c>
      <c r="AP299" s="21">
        <v>0</v>
      </c>
      <c r="AQ299" s="21">
        <v>0</v>
      </c>
      <c r="AR299" s="21">
        <v>0</v>
      </c>
    </row>
    <row r="300" spans="8:44" ht="29" x14ac:dyDescent="0.35">
      <c r="H300" s="16" t="str">
        <f xml:space="preserve"> _xll.EPMOlapMemberO("[CONTRATO].[PARENTH1].[C05282024]","","C05282024","","000;001")</f>
        <v>C05282024</v>
      </c>
      <c r="I300" s="16" t="str">
        <f xml:space="preserve"> _xll.EPMOlapMemberO("[AREA].[PARENTH1].[10000000091003]","","Ofic. Tecnologías de","","000;001")</f>
        <v>Ofic. Tecnologías de</v>
      </c>
      <c r="J300" s="17" t="str">
        <f xml:space="preserve"> _xll.EPMOlapMemberO("[RUBRO].[PARENTH1].[5160050000]","","EQUIPO DE COMPUTACION","","000;001")</f>
        <v>EQUIPO DE COMPUTACION</v>
      </c>
      <c r="K300" s="18" t="s">
        <v>1012</v>
      </c>
      <c r="L300" s="18" t="s">
        <v>40</v>
      </c>
      <c r="M300" s="28" t="s">
        <v>28</v>
      </c>
      <c r="N300" s="18" t="s">
        <v>29</v>
      </c>
      <c r="O300" s="18" t="s">
        <v>83</v>
      </c>
      <c r="P300" s="28" t="s">
        <v>40</v>
      </c>
      <c r="Q300" s="28" t="s">
        <v>1013</v>
      </c>
      <c r="R300" s="18" t="s">
        <v>972</v>
      </c>
      <c r="S300" s="18" t="s">
        <v>138</v>
      </c>
      <c r="T300" s="18" t="s">
        <v>35</v>
      </c>
      <c r="U300" s="18" t="s">
        <v>1014</v>
      </c>
      <c r="V300" s="18" t="s">
        <v>131</v>
      </c>
      <c r="W300" s="18" t="s">
        <v>963</v>
      </c>
      <c r="X300" s="18" t="s">
        <v>39</v>
      </c>
      <c r="Y300" s="18" t="s">
        <v>40</v>
      </c>
      <c r="Z300" s="19" t="s">
        <v>942</v>
      </c>
      <c r="AA300" s="20">
        <v>23835068483</v>
      </c>
      <c r="AB300" s="19">
        <v>33274268</v>
      </c>
      <c r="AC300" s="21">
        <v>0</v>
      </c>
      <c r="AD300" s="21">
        <v>0</v>
      </c>
      <c r="AE300" s="21">
        <v>0</v>
      </c>
      <c r="AF300" s="21">
        <v>0</v>
      </c>
      <c r="AG300" s="21">
        <v>0</v>
      </c>
      <c r="AH300" s="21">
        <v>0</v>
      </c>
      <c r="AI300" s="21">
        <v>33274268</v>
      </c>
      <c r="AJ300" s="21">
        <v>0</v>
      </c>
      <c r="AK300" s="21">
        <v>0</v>
      </c>
      <c r="AL300" s="21">
        <v>0</v>
      </c>
      <c r="AM300" s="21">
        <v>0</v>
      </c>
      <c r="AN300" s="21">
        <v>0</v>
      </c>
      <c r="AO300" s="21">
        <v>0</v>
      </c>
      <c r="AP300" s="21">
        <v>0</v>
      </c>
      <c r="AQ300" s="21">
        <v>0</v>
      </c>
      <c r="AR300" s="21">
        <v>0</v>
      </c>
    </row>
    <row r="301" spans="8:44" ht="26" x14ac:dyDescent="0.35">
      <c r="H301" s="16" t="str">
        <f xml:space="preserve"> _xll.EPMOlapMemberO("[CONTRATO].[PARENTH1].[C05292024]","","C05292024","","000;001")</f>
        <v>C05292024</v>
      </c>
      <c r="I301" s="16" t="str">
        <f xml:space="preserve"> _xll.EPMOlapMemberO("[AREA].[PARENTH1].[10000000091003]","","Ofic. Tecnologías de","","000;001")</f>
        <v>Ofic. Tecnologías de</v>
      </c>
      <c r="J301" s="17" t="str">
        <f xml:space="preserve"> _xll.EPMOlapMemberO("[RUBRO].[PARENTH1].[5160050000]","","EQUIPO DE COMPUTACION","","000;001")</f>
        <v>EQUIPO DE COMPUTACION</v>
      </c>
      <c r="K301" s="18" t="s">
        <v>1015</v>
      </c>
      <c r="L301" s="18" t="s">
        <v>40</v>
      </c>
      <c r="M301" s="28" t="s">
        <v>28</v>
      </c>
      <c r="N301" s="18" t="s">
        <v>29</v>
      </c>
      <c r="O301" s="18" t="s">
        <v>83</v>
      </c>
      <c r="P301" s="28" t="s">
        <v>1016</v>
      </c>
      <c r="Q301" s="28" t="s">
        <v>1017</v>
      </c>
      <c r="R301" s="18" t="s">
        <v>967</v>
      </c>
      <c r="S301" s="18" t="s">
        <v>48</v>
      </c>
      <c r="T301" s="18" t="s">
        <v>35</v>
      </c>
      <c r="U301" s="18" t="s">
        <v>1018</v>
      </c>
      <c r="V301" s="18" t="s">
        <v>131</v>
      </c>
      <c r="W301" s="18" t="s">
        <v>963</v>
      </c>
      <c r="X301" s="18" t="s">
        <v>39</v>
      </c>
      <c r="Y301" s="18" t="s">
        <v>40</v>
      </c>
      <c r="Z301" s="19" t="s">
        <v>942</v>
      </c>
      <c r="AA301" s="20">
        <v>23835068483</v>
      </c>
      <c r="AB301" s="19">
        <v>8253994</v>
      </c>
      <c r="AC301" s="21">
        <v>0</v>
      </c>
      <c r="AD301" s="21">
        <v>0</v>
      </c>
      <c r="AE301" s="21">
        <v>8253994</v>
      </c>
      <c r="AF301" s="21">
        <v>0</v>
      </c>
      <c r="AG301" s="21">
        <v>0</v>
      </c>
      <c r="AH301" s="21">
        <v>0</v>
      </c>
      <c r="AI301" s="21">
        <v>0</v>
      </c>
      <c r="AJ301" s="21">
        <v>0</v>
      </c>
      <c r="AK301" s="21">
        <v>0</v>
      </c>
      <c r="AL301" s="21">
        <v>0</v>
      </c>
      <c r="AM301" s="21">
        <v>0</v>
      </c>
      <c r="AN301" s="21">
        <v>0</v>
      </c>
      <c r="AO301" s="21">
        <v>0</v>
      </c>
      <c r="AP301" s="21">
        <v>0</v>
      </c>
      <c r="AQ301" s="21">
        <v>0</v>
      </c>
      <c r="AR301" s="21">
        <v>0</v>
      </c>
    </row>
    <row r="302" spans="8:44" ht="43.5" x14ac:dyDescent="0.35">
      <c r="H302" s="16" t="str">
        <f xml:space="preserve"> _xll.EPMOlapMemberO("[CONTRATO].[PARENTH1].[C05302024]","","C05302024","","000;001")</f>
        <v>C05302024</v>
      </c>
      <c r="I302" s="16" t="str">
        <f xml:space="preserve"> _xll.EPMOlapMemberO("[AREA].[PARENTH1].[10000000091003]","","Ofic. Tecnologías de","","000;001")</f>
        <v>Ofic. Tecnologías de</v>
      </c>
      <c r="J302" s="17" t="str">
        <f xml:space="preserve"> _xll.EPMOlapMemberO("[RUBRO].[PARENTH1].[5145050001]","","EQUIPO DE COMPUTO GER. ADMINISTRATIVA","","000;001")</f>
        <v>EQUIPO DE COMPUTO GER. ADMINISTRATIVA</v>
      </c>
      <c r="K302" s="18" t="s">
        <v>1019</v>
      </c>
      <c r="L302" s="18" t="s">
        <v>1020</v>
      </c>
      <c r="M302" s="28" t="s">
        <v>28</v>
      </c>
      <c r="N302" s="18" t="s">
        <v>29</v>
      </c>
      <c r="O302" s="18" t="s">
        <v>30</v>
      </c>
      <c r="P302" s="28" t="s">
        <v>1021</v>
      </c>
      <c r="Q302" s="28" t="s">
        <v>1022</v>
      </c>
      <c r="R302" s="18" t="s">
        <v>1023</v>
      </c>
      <c r="S302" s="18" t="s">
        <v>1024</v>
      </c>
      <c r="T302" s="18" t="s">
        <v>1025</v>
      </c>
      <c r="U302" s="18" t="s">
        <v>1026</v>
      </c>
      <c r="V302" s="18" t="s">
        <v>1027</v>
      </c>
      <c r="W302" s="18" t="s">
        <v>963</v>
      </c>
      <c r="X302" s="18" t="s">
        <v>39</v>
      </c>
      <c r="Y302" s="18" t="s">
        <v>40</v>
      </c>
      <c r="Z302" s="19" t="s">
        <v>942</v>
      </c>
      <c r="AA302" s="20">
        <v>8042980169</v>
      </c>
      <c r="AB302" s="19">
        <v>229951724</v>
      </c>
      <c r="AC302" s="21">
        <v>0</v>
      </c>
      <c r="AD302" s="21">
        <v>0</v>
      </c>
      <c r="AE302" s="21">
        <v>0</v>
      </c>
      <c r="AF302" s="21">
        <v>229951724</v>
      </c>
      <c r="AG302" s="21">
        <v>0</v>
      </c>
      <c r="AH302" s="21">
        <v>0</v>
      </c>
      <c r="AI302" s="21">
        <v>0</v>
      </c>
      <c r="AJ302" s="21">
        <v>0</v>
      </c>
      <c r="AK302" s="21">
        <v>0</v>
      </c>
      <c r="AL302" s="21">
        <v>0</v>
      </c>
      <c r="AM302" s="21">
        <v>0</v>
      </c>
      <c r="AN302" s="21">
        <v>0</v>
      </c>
      <c r="AO302" s="21">
        <v>0</v>
      </c>
      <c r="AP302" s="21">
        <v>0</v>
      </c>
      <c r="AQ302" s="21">
        <v>0</v>
      </c>
      <c r="AR302" s="21">
        <v>0</v>
      </c>
    </row>
    <row r="303" spans="8:44" ht="29" x14ac:dyDescent="0.35">
      <c r="H303" s="16" t="str">
        <f xml:space="preserve"> _xll.EPMOlapMemberO("[CONTRATO].[PARENTH1].[C05312024]","","C05312024","","000;001")</f>
        <v>C05312024</v>
      </c>
      <c r="I303" s="16" t="str">
        <f xml:space="preserve"> _xll.EPMOlapMemberO("[AREA].[PARENTH1].[10000000091003]","","Ofic. Tecnologías de","","000;001")</f>
        <v>Ofic. Tecnologías de</v>
      </c>
      <c r="J303" s="17" t="str">
        <f xml:space="preserve"> _xll.EPMOlapMemberO("[RUBRO].[PARENTH1].[5160050000]","","EQUIPO DE COMPUTACION","","000;001")</f>
        <v>EQUIPO DE COMPUTACION</v>
      </c>
      <c r="K303" s="18" t="s">
        <v>1028</v>
      </c>
      <c r="L303" s="18" t="s">
        <v>40</v>
      </c>
      <c r="M303" s="28" t="s">
        <v>28</v>
      </c>
      <c r="N303" s="18" t="s">
        <v>29</v>
      </c>
      <c r="O303" s="18" t="s">
        <v>83</v>
      </c>
      <c r="P303" s="28" t="s">
        <v>1029</v>
      </c>
      <c r="Q303" s="28" t="s">
        <v>1030</v>
      </c>
      <c r="R303" s="18" t="s">
        <v>967</v>
      </c>
      <c r="S303" s="18" t="s">
        <v>48</v>
      </c>
      <c r="T303" s="18" t="s">
        <v>35</v>
      </c>
      <c r="U303" s="18" t="s">
        <v>1031</v>
      </c>
      <c r="V303" s="18" t="s">
        <v>226</v>
      </c>
      <c r="W303" s="18" t="s">
        <v>963</v>
      </c>
      <c r="X303" s="18" t="s">
        <v>39</v>
      </c>
      <c r="Y303" s="18" t="s">
        <v>40</v>
      </c>
      <c r="Z303" s="19" t="s">
        <v>942</v>
      </c>
      <c r="AA303" s="20">
        <v>23835068483</v>
      </c>
      <c r="AB303" s="19">
        <v>1254411600</v>
      </c>
      <c r="AC303" s="21">
        <v>0</v>
      </c>
      <c r="AD303" s="21">
        <v>104534300</v>
      </c>
      <c r="AE303" s="21">
        <v>104534300</v>
      </c>
      <c r="AF303" s="21">
        <v>104534300</v>
      </c>
      <c r="AG303" s="21">
        <v>104534300</v>
      </c>
      <c r="AH303" s="21">
        <v>104534300</v>
      </c>
      <c r="AI303" s="21">
        <v>104534300</v>
      </c>
      <c r="AJ303" s="21">
        <v>104534300</v>
      </c>
      <c r="AK303" s="21">
        <v>104534300</v>
      </c>
      <c r="AL303" s="21">
        <v>104534300</v>
      </c>
      <c r="AM303" s="21">
        <v>104534300</v>
      </c>
      <c r="AN303" s="21">
        <v>209068600</v>
      </c>
      <c r="AO303" s="21">
        <v>0</v>
      </c>
      <c r="AP303" s="21">
        <v>0</v>
      </c>
      <c r="AQ303" s="21">
        <v>0</v>
      </c>
      <c r="AR303" s="21">
        <v>0</v>
      </c>
    </row>
    <row r="304" spans="8:44" ht="39" x14ac:dyDescent="0.35">
      <c r="H304" s="16" t="str">
        <f xml:space="preserve"> _xll.EPMOlapMemberO("[CONTRATO].[PARENTH1].[C05322024]","","C05322024","","000;001")</f>
        <v>C05322024</v>
      </c>
      <c r="I304" s="16" t="str">
        <f xml:space="preserve"> _xll.EPMOlapMemberO("[AREA].[PARENTH1].[10000000091003]","","Ofic. Tecnologías de","","000;001")</f>
        <v>Ofic. Tecnologías de</v>
      </c>
      <c r="J304" s="17" t="str">
        <f xml:space="preserve"> _xll.EPMOlapMemberO("[RUBRO].[PARENTH1].[5145050001]","","EQUIPO DE COMPUTO GER. ADMINISTRATIVA","","000;001")</f>
        <v>EQUIPO DE COMPUTO GER. ADMINISTRATIVA</v>
      </c>
      <c r="K304" s="18" t="s">
        <v>1032</v>
      </c>
      <c r="L304" s="18" t="s">
        <v>40</v>
      </c>
      <c r="M304" s="28" t="s">
        <v>28</v>
      </c>
      <c r="N304" s="18" t="s">
        <v>29</v>
      </c>
      <c r="O304" s="18" t="s">
        <v>30</v>
      </c>
      <c r="P304" s="28" t="s">
        <v>1029</v>
      </c>
      <c r="Q304" s="28" t="s">
        <v>1033</v>
      </c>
      <c r="R304" s="18" t="s">
        <v>967</v>
      </c>
      <c r="S304" s="18" t="s">
        <v>1034</v>
      </c>
      <c r="T304" s="18" t="s">
        <v>35</v>
      </c>
      <c r="U304" s="18" t="s">
        <v>1035</v>
      </c>
      <c r="V304" s="18" t="s">
        <v>226</v>
      </c>
      <c r="W304" s="18" t="s">
        <v>963</v>
      </c>
      <c r="X304" s="18" t="s">
        <v>39</v>
      </c>
      <c r="Y304" s="18" t="s">
        <v>40</v>
      </c>
      <c r="Z304" s="19" t="s">
        <v>68</v>
      </c>
      <c r="AA304" s="20">
        <v>8042980169</v>
      </c>
      <c r="AB304" s="19">
        <v>1120935358</v>
      </c>
      <c r="AC304" s="21">
        <v>0</v>
      </c>
      <c r="AD304" s="21">
        <v>0</v>
      </c>
      <c r="AE304" s="21">
        <v>0</v>
      </c>
      <c r="AF304" s="21">
        <v>0</v>
      </c>
      <c r="AG304" s="21">
        <v>0</v>
      </c>
      <c r="AH304" s="21">
        <v>0</v>
      </c>
      <c r="AI304" s="21">
        <v>0</v>
      </c>
      <c r="AJ304" s="21">
        <v>0</v>
      </c>
      <c r="AK304" s="21">
        <v>0</v>
      </c>
      <c r="AL304" s="21">
        <v>1120935358</v>
      </c>
      <c r="AM304" s="21">
        <v>0</v>
      </c>
      <c r="AN304" s="21">
        <v>0</v>
      </c>
      <c r="AO304" s="21">
        <v>0</v>
      </c>
      <c r="AP304" s="21">
        <v>0</v>
      </c>
      <c r="AQ304" s="21">
        <v>0</v>
      </c>
      <c r="AR304" s="21">
        <v>0</v>
      </c>
    </row>
    <row r="305" spans="8:44" ht="26" x14ac:dyDescent="0.35">
      <c r="H305" s="16" t="str">
        <f xml:space="preserve"> _xll.EPMOlapMemberO("[CONTRATO].[PARENTH1].[C05332024]","","C05332024","","000;001")</f>
        <v>C05332024</v>
      </c>
      <c r="I305" s="16" t="str">
        <f xml:space="preserve"> _xll.EPMOlapMemberO("[AREA].[PARENTH1].[10000000091003]","","Ofic. Tecnologías de","","000;001")</f>
        <v>Ofic. Tecnologías de</v>
      </c>
      <c r="J305" s="17" t="str">
        <f xml:space="preserve"> _xll.EPMOlapMemberO("[RUBRO].[PARENTH1].[5160050000]","","EQUIPO DE COMPUTACION","","000;001")</f>
        <v>EQUIPO DE COMPUTACION</v>
      </c>
      <c r="K305" s="18" t="s">
        <v>1036</v>
      </c>
      <c r="L305" s="18" t="s">
        <v>40</v>
      </c>
      <c r="M305" s="28" t="s">
        <v>28</v>
      </c>
      <c r="N305" s="18" t="s">
        <v>29</v>
      </c>
      <c r="O305" s="18" t="s">
        <v>83</v>
      </c>
      <c r="P305" s="28" t="s">
        <v>216</v>
      </c>
      <c r="Q305" s="28" t="s">
        <v>1037</v>
      </c>
      <c r="R305" s="18" t="s">
        <v>218</v>
      </c>
      <c r="S305" s="18" t="s">
        <v>1038</v>
      </c>
      <c r="T305" s="18" t="s">
        <v>35</v>
      </c>
      <c r="U305" s="18" t="s">
        <v>1039</v>
      </c>
      <c r="V305" s="18" t="s">
        <v>131</v>
      </c>
      <c r="W305" s="18" t="s">
        <v>963</v>
      </c>
      <c r="X305" s="18" t="s">
        <v>39</v>
      </c>
      <c r="Y305" s="18" t="s">
        <v>942</v>
      </c>
      <c r="Z305" s="19" t="s">
        <v>942</v>
      </c>
      <c r="AA305" s="20">
        <v>23835068483</v>
      </c>
      <c r="AB305" s="19">
        <v>70214760</v>
      </c>
      <c r="AC305" s="21">
        <v>0</v>
      </c>
      <c r="AD305" s="21">
        <v>0</v>
      </c>
      <c r="AE305" s="21">
        <v>0</v>
      </c>
      <c r="AF305" s="21">
        <v>0</v>
      </c>
      <c r="AG305" s="21">
        <v>7801640</v>
      </c>
      <c r="AH305" s="21">
        <v>7801640</v>
      </c>
      <c r="AI305" s="21">
        <v>7801640</v>
      </c>
      <c r="AJ305" s="21">
        <v>7801640</v>
      </c>
      <c r="AK305" s="21">
        <v>7801640</v>
      </c>
      <c r="AL305" s="21">
        <v>7801640</v>
      </c>
      <c r="AM305" s="21">
        <v>7801640</v>
      </c>
      <c r="AN305" s="21">
        <v>15603280</v>
      </c>
      <c r="AO305" s="21">
        <v>0</v>
      </c>
      <c r="AP305" s="21">
        <v>0</v>
      </c>
      <c r="AQ305" s="21">
        <v>0</v>
      </c>
      <c r="AR305" s="21">
        <v>0</v>
      </c>
    </row>
    <row r="306" spans="8:44" ht="39" x14ac:dyDescent="0.35">
      <c r="H306" s="16" t="str">
        <f xml:space="preserve"> _xll.EPMOlapMemberO("[CONTRATO].[PARENTH1].[C05342024]","","C05342024","","000;001")</f>
        <v>C05342024</v>
      </c>
      <c r="I306" s="16" t="str">
        <f xml:space="preserve"> _xll.EPMOlapMemberO("[AREA].[PARENTH1].[10000000091003]","","Ofic. Tecnologías de","","000;001")</f>
        <v>Ofic. Tecnologías de</v>
      </c>
      <c r="J306" s="17" t="str">
        <f xml:space="preserve"> _xll.EPMOlapMemberO("[RUBRO].[PARENTH1].[5145050001]","","EQUIPO DE COMPUTO GER. ADMINISTRATIVA","","000;001")</f>
        <v>EQUIPO DE COMPUTO GER. ADMINISTRATIVA</v>
      </c>
      <c r="K306" s="18" t="s">
        <v>1040</v>
      </c>
      <c r="L306" s="18" t="s">
        <v>40</v>
      </c>
      <c r="M306" s="28" t="s">
        <v>28</v>
      </c>
      <c r="N306" s="18" t="s">
        <v>29</v>
      </c>
      <c r="O306" s="18" t="s">
        <v>30</v>
      </c>
      <c r="P306" s="28" t="s">
        <v>216</v>
      </c>
      <c r="Q306" s="28" t="s">
        <v>1041</v>
      </c>
      <c r="R306" s="18" t="s">
        <v>218</v>
      </c>
      <c r="S306" s="18" t="s">
        <v>1042</v>
      </c>
      <c r="T306" s="18" t="s">
        <v>1043</v>
      </c>
      <c r="U306" s="18" t="s">
        <v>1044</v>
      </c>
      <c r="V306" s="18" t="s">
        <v>131</v>
      </c>
      <c r="W306" s="18" t="s">
        <v>963</v>
      </c>
      <c r="X306" s="18" t="s">
        <v>39</v>
      </c>
      <c r="Y306" s="18" t="s">
        <v>942</v>
      </c>
      <c r="Z306" s="19" t="s">
        <v>942</v>
      </c>
      <c r="AA306" s="20">
        <v>8042980169</v>
      </c>
      <c r="AB306" s="19">
        <v>198349200</v>
      </c>
      <c r="AC306" s="21">
        <v>0</v>
      </c>
      <c r="AD306" s="21">
        <v>0</v>
      </c>
      <c r="AE306" s="21">
        <v>0</v>
      </c>
      <c r="AF306" s="21">
        <v>198349200</v>
      </c>
      <c r="AG306" s="21">
        <v>0</v>
      </c>
      <c r="AH306" s="21">
        <v>0</v>
      </c>
      <c r="AI306" s="21">
        <v>0</v>
      </c>
      <c r="AJ306" s="21">
        <v>0</v>
      </c>
      <c r="AK306" s="21">
        <v>0</v>
      </c>
      <c r="AL306" s="21">
        <v>0</v>
      </c>
      <c r="AM306" s="21">
        <v>0</v>
      </c>
      <c r="AN306" s="21">
        <v>0</v>
      </c>
      <c r="AO306" s="21">
        <v>0</v>
      </c>
      <c r="AP306" s="21">
        <v>0</v>
      </c>
      <c r="AQ306" s="21">
        <v>0</v>
      </c>
      <c r="AR306" s="21">
        <v>0</v>
      </c>
    </row>
    <row r="307" spans="8:44" ht="26" x14ac:dyDescent="0.35">
      <c r="H307" s="16" t="str">
        <f xml:space="preserve"> _xll.EPMOlapMemberO("[CONTRATO].[PARENTH1].[C05352024]","","C05352024","","000;001")</f>
        <v>C05352024</v>
      </c>
      <c r="I307" s="16" t="str">
        <f xml:space="preserve"> _xll.EPMOlapMemberO("[AREA].[PARENTH1].[10000000091003]","","Ofic. Tecnologías de","","000;001")</f>
        <v>Ofic. Tecnologías de</v>
      </c>
      <c r="J307" s="17" t="str">
        <f xml:space="preserve"> _xll.EPMOlapMemberO("[RUBRO].[PARENTH1].[5160050000]","","EQUIPO DE COMPUTACION","","000;001")</f>
        <v>EQUIPO DE COMPUTACION</v>
      </c>
      <c r="K307" s="18" t="s">
        <v>1045</v>
      </c>
      <c r="L307" s="18" t="s">
        <v>40</v>
      </c>
      <c r="M307" s="28" t="s">
        <v>28</v>
      </c>
      <c r="N307" s="18" t="s">
        <v>29</v>
      </c>
      <c r="O307" s="18" t="s">
        <v>83</v>
      </c>
      <c r="P307" s="28" t="s">
        <v>288</v>
      </c>
      <c r="Q307" s="28" t="s">
        <v>1046</v>
      </c>
      <c r="R307" s="18" t="s">
        <v>1047</v>
      </c>
      <c r="S307" s="18" t="s">
        <v>1048</v>
      </c>
      <c r="T307" s="18" t="s">
        <v>1049</v>
      </c>
      <c r="U307" s="18" t="s">
        <v>1050</v>
      </c>
      <c r="V307" s="18" t="s">
        <v>226</v>
      </c>
      <c r="W307" s="18" t="s">
        <v>963</v>
      </c>
      <c r="X307" s="18" t="s">
        <v>39</v>
      </c>
      <c r="Y307" s="18" t="s">
        <v>40</v>
      </c>
      <c r="Z307" s="19" t="s">
        <v>942</v>
      </c>
      <c r="AA307" s="20">
        <v>23835068483</v>
      </c>
      <c r="AB307" s="19">
        <v>121790669</v>
      </c>
      <c r="AC307" s="21">
        <v>0</v>
      </c>
      <c r="AD307" s="21">
        <v>0</v>
      </c>
      <c r="AE307" s="21">
        <v>0</v>
      </c>
      <c r="AF307" s="21">
        <v>0</v>
      </c>
      <c r="AG307" s="21">
        <v>0</v>
      </c>
      <c r="AH307" s="21">
        <v>0</v>
      </c>
      <c r="AI307" s="21">
        <v>0</v>
      </c>
      <c r="AJ307" s="21">
        <v>0</v>
      </c>
      <c r="AK307" s="21">
        <v>0</v>
      </c>
      <c r="AL307" s="21">
        <v>0</v>
      </c>
      <c r="AM307" s="21">
        <v>121790669</v>
      </c>
      <c r="AN307" s="21">
        <v>0</v>
      </c>
      <c r="AO307" s="21">
        <v>0</v>
      </c>
      <c r="AP307" s="21">
        <v>0</v>
      </c>
      <c r="AQ307" s="21">
        <v>0</v>
      </c>
      <c r="AR307" s="21">
        <v>0</v>
      </c>
    </row>
    <row r="308" spans="8:44" ht="29" x14ac:dyDescent="0.35">
      <c r="H308" s="16" t="str">
        <f xml:space="preserve"> _xll.EPMOlapMemberO("[CONTRATO].[PARENTH1].[C05362024]","","C05362024","","000;001")</f>
        <v>C05362024</v>
      </c>
      <c r="I308" s="16" t="str">
        <f xml:space="preserve"> _xll.EPMOlapMemberO("[AREA].[PARENTH1].[10000000091003]","","Ofic. Tecnologías de","","000;001")</f>
        <v>Ofic. Tecnologías de</v>
      </c>
      <c r="J308" s="17" t="str">
        <f xml:space="preserve"> _xll.EPMOlapMemberO("[RUBRO].[PARENTH1].[5160050000]","","EQUIPO DE COMPUTACION","","000;001")</f>
        <v>EQUIPO DE COMPUTACION</v>
      </c>
      <c r="K308" s="18" t="s">
        <v>1051</v>
      </c>
      <c r="L308" s="18" t="s">
        <v>40</v>
      </c>
      <c r="M308" s="28" t="s">
        <v>28</v>
      </c>
      <c r="N308" s="18" t="s">
        <v>29</v>
      </c>
      <c r="O308" s="18" t="s">
        <v>83</v>
      </c>
      <c r="P308" s="28" t="s">
        <v>288</v>
      </c>
      <c r="Q308" s="28" t="s">
        <v>1052</v>
      </c>
      <c r="R308" s="18" t="s">
        <v>1053</v>
      </c>
      <c r="S308" s="18" t="s">
        <v>48</v>
      </c>
      <c r="T308" s="18" t="s">
        <v>35</v>
      </c>
      <c r="U308" s="18" t="s">
        <v>1054</v>
      </c>
      <c r="V308" s="18" t="s">
        <v>226</v>
      </c>
      <c r="W308" s="18" t="s">
        <v>963</v>
      </c>
      <c r="X308" s="18" t="s">
        <v>39</v>
      </c>
      <c r="Y308" s="18" t="s">
        <v>40</v>
      </c>
      <c r="Z308" s="19" t="s">
        <v>942</v>
      </c>
      <c r="AA308" s="20">
        <v>23835068483</v>
      </c>
      <c r="AB308" s="19">
        <v>48386294</v>
      </c>
      <c r="AC308" s="21">
        <v>0</v>
      </c>
      <c r="AD308" s="21">
        <v>4032191</v>
      </c>
      <c r="AE308" s="21">
        <v>4032191</v>
      </c>
      <c r="AF308" s="21">
        <v>4032191</v>
      </c>
      <c r="AG308" s="21">
        <v>4032191</v>
      </c>
      <c r="AH308" s="21">
        <v>4032191</v>
      </c>
      <c r="AI308" s="21">
        <v>4032191</v>
      </c>
      <c r="AJ308" s="21">
        <v>4032191</v>
      </c>
      <c r="AK308" s="21">
        <v>4032191</v>
      </c>
      <c r="AL308" s="21">
        <v>4032191</v>
      </c>
      <c r="AM308" s="21">
        <v>4032191</v>
      </c>
      <c r="AN308" s="21">
        <v>8064384</v>
      </c>
      <c r="AO308" s="21">
        <v>0</v>
      </c>
      <c r="AP308" s="21">
        <v>0</v>
      </c>
      <c r="AQ308" s="21">
        <v>0</v>
      </c>
      <c r="AR308" s="21">
        <v>0</v>
      </c>
    </row>
    <row r="309" spans="8:44" ht="29" x14ac:dyDescent="0.35">
      <c r="H309" s="16" t="str">
        <f xml:space="preserve"> _xll.EPMOlapMemberO("[CONTRATO].[PARENTH1].[C05372024]","","C05372024","","000;001")</f>
        <v>C05372024</v>
      </c>
      <c r="I309" s="16" t="str">
        <f xml:space="preserve"> _xll.EPMOlapMemberO("[AREA].[PARENTH1].[10000000091003]","","Ofic. Tecnologías de","","000;001")</f>
        <v>Ofic. Tecnologías de</v>
      </c>
      <c r="J309" s="17" t="str">
        <f xml:space="preserve"> _xll.EPMOlapMemberO("[RUBRO].[PARENTH1].[5160050000]","","EQUIPO DE COMPUTACION","","000;001")</f>
        <v>EQUIPO DE COMPUTACION</v>
      </c>
      <c r="K309" s="18" t="s">
        <v>1055</v>
      </c>
      <c r="L309" s="18" t="s">
        <v>40</v>
      </c>
      <c r="M309" s="28" t="s">
        <v>28</v>
      </c>
      <c r="N309" s="18" t="s">
        <v>29</v>
      </c>
      <c r="O309" s="18" t="s">
        <v>83</v>
      </c>
      <c r="P309" s="28" t="s">
        <v>288</v>
      </c>
      <c r="Q309" s="28" t="s">
        <v>1056</v>
      </c>
      <c r="R309" s="18" t="s">
        <v>1009</v>
      </c>
      <c r="S309" s="18" t="s">
        <v>48</v>
      </c>
      <c r="T309" s="18" t="s">
        <v>35</v>
      </c>
      <c r="U309" s="18" t="s">
        <v>1057</v>
      </c>
      <c r="V309" s="18" t="s">
        <v>226</v>
      </c>
      <c r="W309" s="18" t="s">
        <v>963</v>
      </c>
      <c r="X309" s="18" t="s">
        <v>39</v>
      </c>
      <c r="Y309" s="18" t="s">
        <v>40</v>
      </c>
      <c r="Z309" s="19" t="s">
        <v>942</v>
      </c>
      <c r="AA309" s="20">
        <v>23835068483</v>
      </c>
      <c r="AB309" s="19">
        <v>113000000</v>
      </c>
      <c r="AC309" s="21">
        <v>0</v>
      </c>
      <c r="AD309" s="21">
        <v>9416667</v>
      </c>
      <c r="AE309" s="21">
        <v>9416667</v>
      </c>
      <c r="AF309" s="21">
        <v>9416667</v>
      </c>
      <c r="AG309" s="21">
        <v>9416667</v>
      </c>
      <c r="AH309" s="21">
        <v>9416667</v>
      </c>
      <c r="AI309" s="21">
        <v>9416667</v>
      </c>
      <c r="AJ309" s="21">
        <v>9416667</v>
      </c>
      <c r="AK309" s="21">
        <v>9416667</v>
      </c>
      <c r="AL309" s="21">
        <v>9416667</v>
      </c>
      <c r="AM309" s="21">
        <v>9416667</v>
      </c>
      <c r="AN309" s="21">
        <v>18833330</v>
      </c>
      <c r="AO309" s="21">
        <v>0</v>
      </c>
      <c r="AP309" s="21">
        <v>0</v>
      </c>
      <c r="AQ309" s="21">
        <v>0</v>
      </c>
      <c r="AR309" s="21">
        <v>0</v>
      </c>
    </row>
    <row r="310" spans="8:44" ht="26" x14ac:dyDescent="0.35">
      <c r="H310" s="16" t="str">
        <f xml:space="preserve"> _xll.EPMOlapMemberO("[CONTRATO].[PARENTH1].[C05382024]","","C05382024","","000;001")</f>
        <v>C05382024</v>
      </c>
      <c r="I310" s="16" t="str">
        <f xml:space="preserve"> _xll.EPMOlapMemberO("[AREA].[PARENTH1].[10000000091003]","","Ofic. Tecnologías de","","000;001")</f>
        <v>Ofic. Tecnologías de</v>
      </c>
      <c r="J310" s="17" t="str">
        <f xml:space="preserve"> _xll.EPMOlapMemberO("[RUBRO].[PARENTH1].[5160050000]","","EQUIPO DE COMPUTACION","","000;001")</f>
        <v>EQUIPO DE COMPUTACION</v>
      </c>
      <c r="K310" s="18" t="s">
        <v>1058</v>
      </c>
      <c r="L310" s="18" t="s">
        <v>40</v>
      </c>
      <c r="M310" s="28" t="s">
        <v>28</v>
      </c>
      <c r="N310" s="18" t="s">
        <v>29</v>
      </c>
      <c r="O310" s="18" t="s">
        <v>83</v>
      </c>
      <c r="P310" s="28" t="s">
        <v>288</v>
      </c>
      <c r="Q310" s="28" t="s">
        <v>1059</v>
      </c>
      <c r="R310" s="18" t="s">
        <v>967</v>
      </c>
      <c r="S310" s="18" t="s">
        <v>48</v>
      </c>
      <c r="T310" s="18" t="s">
        <v>35</v>
      </c>
      <c r="U310" s="18" t="s">
        <v>1060</v>
      </c>
      <c r="V310" s="18" t="s">
        <v>226</v>
      </c>
      <c r="W310" s="18" t="s">
        <v>963</v>
      </c>
      <c r="X310" s="18" t="s">
        <v>39</v>
      </c>
      <c r="Y310" s="18" t="s">
        <v>40</v>
      </c>
      <c r="Z310" s="19" t="s">
        <v>942</v>
      </c>
      <c r="AA310" s="20">
        <v>23835068483</v>
      </c>
      <c r="AB310" s="19">
        <v>238165672</v>
      </c>
      <c r="AC310" s="21">
        <v>0</v>
      </c>
      <c r="AD310" s="21">
        <v>0</v>
      </c>
      <c r="AE310" s="21">
        <v>0</v>
      </c>
      <c r="AF310" s="21">
        <v>0</v>
      </c>
      <c r="AG310" s="21">
        <v>0</v>
      </c>
      <c r="AH310" s="21">
        <v>0</v>
      </c>
      <c r="AI310" s="21">
        <v>0</v>
      </c>
      <c r="AJ310" s="21">
        <v>238165672</v>
      </c>
      <c r="AK310" s="21">
        <v>0</v>
      </c>
      <c r="AL310" s="21">
        <v>0</v>
      </c>
      <c r="AM310" s="21">
        <v>0</v>
      </c>
      <c r="AN310" s="21">
        <v>0</v>
      </c>
      <c r="AO310" s="21">
        <v>0</v>
      </c>
      <c r="AP310" s="21">
        <v>0</v>
      </c>
      <c r="AQ310" s="21">
        <v>0</v>
      </c>
      <c r="AR310" s="21">
        <v>0</v>
      </c>
    </row>
    <row r="311" spans="8:44" ht="26" x14ac:dyDescent="0.35">
      <c r="H311" s="16" t="str">
        <f xml:space="preserve"> _xll.EPMOlapMemberO("[CONTRATO].[PARENTH1].[C05392024]","","C05392024","","000;001")</f>
        <v>C05392024</v>
      </c>
      <c r="I311" s="16" t="str">
        <f xml:space="preserve"> _xll.EPMOlapMemberO("[AREA].[PARENTH1].[10000000091003]","","Ofic. Tecnologías de","","000;001")</f>
        <v>Ofic. Tecnologías de</v>
      </c>
      <c r="J311" s="17" t="str">
        <f xml:space="preserve"> _xll.EPMOlapMemberO("[RUBRO].[PARENTH1].[5160050000]","","EQUIPO DE COMPUTACION","","000;001")</f>
        <v>EQUIPO DE COMPUTACION</v>
      </c>
      <c r="K311" s="18" t="s">
        <v>1061</v>
      </c>
      <c r="L311" s="18" t="s">
        <v>40</v>
      </c>
      <c r="M311" s="28" t="s">
        <v>28</v>
      </c>
      <c r="N311" s="18" t="s">
        <v>29</v>
      </c>
      <c r="O311" s="18" t="s">
        <v>83</v>
      </c>
      <c r="P311" s="28" t="s">
        <v>288</v>
      </c>
      <c r="Q311" s="28" t="s">
        <v>1062</v>
      </c>
      <c r="R311" s="18" t="s">
        <v>967</v>
      </c>
      <c r="S311" s="18" t="s">
        <v>48</v>
      </c>
      <c r="T311" s="18" t="s">
        <v>35</v>
      </c>
      <c r="U311" s="18" t="s">
        <v>1063</v>
      </c>
      <c r="V311" s="18" t="s">
        <v>226</v>
      </c>
      <c r="W311" s="18" t="s">
        <v>963</v>
      </c>
      <c r="X311" s="18" t="s">
        <v>39</v>
      </c>
      <c r="Y311" s="18" t="s">
        <v>40</v>
      </c>
      <c r="Z311" s="19" t="s">
        <v>942</v>
      </c>
      <c r="AA311" s="20">
        <v>23835068483</v>
      </c>
      <c r="AB311" s="19">
        <v>271338377</v>
      </c>
      <c r="AC311" s="21">
        <v>0</v>
      </c>
      <c r="AD311" s="21">
        <v>0</v>
      </c>
      <c r="AE311" s="21">
        <v>0</v>
      </c>
      <c r="AF311" s="21">
        <v>0</v>
      </c>
      <c r="AG311" s="21">
        <v>0</v>
      </c>
      <c r="AH311" s="21">
        <v>0</v>
      </c>
      <c r="AI311" s="21">
        <v>0</v>
      </c>
      <c r="AJ311" s="21">
        <v>0</v>
      </c>
      <c r="AK311" s="21">
        <v>0</v>
      </c>
      <c r="AL311" s="21">
        <v>0</v>
      </c>
      <c r="AM311" s="21">
        <v>0</v>
      </c>
      <c r="AN311" s="21">
        <v>271338377</v>
      </c>
      <c r="AO311" s="21">
        <v>0</v>
      </c>
      <c r="AP311" s="21">
        <v>0</v>
      </c>
      <c r="AQ311" s="21">
        <v>0</v>
      </c>
      <c r="AR311" s="21">
        <v>0</v>
      </c>
    </row>
    <row r="312" spans="8:44" ht="26" x14ac:dyDescent="0.35">
      <c r="H312" s="16" t="str">
        <f xml:space="preserve"> _xll.EPMOlapMemberO("[CONTRATO].[PARENTH1].[C05402024]","","C05402024","","000;001")</f>
        <v>C05402024</v>
      </c>
      <c r="I312" s="16" t="str">
        <f xml:space="preserve"> _xll.EPMOlapMemberO("[AREA].[PARENTH1].[10000000091003]","","Ofic. Tecnologías de","","000;001")</f>
        <v>Ofic. Tecnologías de</v>
      </c>
      <c r="J312" s="17" t="str">
        <f xml:space="preserve"> _xll.EPMOlapMemberO("[RUBRO].[PARENTH1].[5160050000]","","EQUIPO DE COMPUTACION","","000;001")</f>
        <v>EQUIPO DE COMPUTACION</v>
      </c>
      <c r="K312" s="18" t="s">
        <v>1064</v>
      </c>
      <c r="L312" s="18" t="s">
        <v>40</v>
      </c>
      <c r="M312" s="28" t="s">
        <v>28</v>
      </c>
      <c r="N312" s="18" t="s">
        <v>29</v>
      </c>
      <c r="O312" s="18" t="s">
        <v>83</v>
      </c>
      <c r="P312" s="28" t="s">
        <v>1065</v>
      </c>
      <c r="Q312" s="28" t="s">
        <v>1066</v>
      </c>
      <c r="R312" s="18" t="s">
        <v>972</v>
      </c>
      <c r="S312" s="18" t="s">
        <v>1067</v>
      </c>
      <c r="T312" s="18" t="s">
        <v>1068</v>
      </c>
      <c r="U312" s="18" t="s">
        <v>1069</v>
      </c>
      <c r="V312" s="18" t="s">
        <v>226</v>
      </c>
      <c r="W312" s="18" t="s">
        <v>963</v>
      </c>
      <c r="X312" s="18" t="s">
        <v>39</v>
      </c>
      <c r="Y312" s="18" t="s">
        <v>40</v>
      </c>
      <c r="Z312" s="19" t="s">
        <v>942</v>
      </c>
      <c r="AA312" s="20">
        <v>23835068483</v>
      </c>
      <c r="AB312" s="19">
        <v>306548192</v>
      </c>
      <c r="AC312" s="21">
        <v>0</v>
      </c>
      <c r="AD312" s="21">
        <v>0</v>
      </c>
      <c r="AE312" s="21">
        <v>0</v>
      </c>
      <c r="AF312" s="21">
        <v>0</v>
      </c>
      <c r="AG312" s="21">
        <v>0</v>
      </c>
      <c r="AH312" s="21">
        <v>0</v>
      </c>
      <c r="AI312" s="21">
        <v>0</v>
      </c>
      <c r="AJ312" s="21">
        <v>0</v>
      </c>
      <c r="AK312" s="21">
        <v>0</v>
      </c>
      <c r="AL312" s="21">
        <v>0</v>
      </c>
      <c r="AM312" s="21">
        <v>0</v>
      </c>
      <c r="AN312" s="21">
        <v>306548192</v>
      </c>
      <c r="AO312" s="21">
        <v>0</v>
      </c>
      <c r="AP312" s="21">
        <v>0</v>
      </c>
      <c r="AQ312" s="21">
        <v>0</v>
      </c>
      <c r="AR312" s="21">
        <v>0</v>
      </c>
    </row>
    <row r="313" spans="8:44" ht="29" x14ac:dyDescent="0.35">
      <c r="H313" s="16" t="str">
        <f xml:space="preserve"> _xll.EPMOlapMemberO("[CONTRATO].[PARENTH1].[C05412024]","","C05412024","","000;001")</f>
        <v>C05412024</v>
      </c>
      <c r="I313" s="16" t="str">
        <f xml:space="preserve"> _xll.EPMOlapMemberO("[AREA].[PARENTH1].[10000000091003]","","Ofic. Tecnologías de","","000;001")</f>
        <v>Ofic. Tecnologías de</v>
      </c>
      <c r="J313" s="17" t="str">
        <f xml:space="preserve"> _xll.EPMOlapMemberO("[RUBRO].[PARENTH1].[5160050000]","","EQUIPO DE COMPUTACION","","000;001")</f>
        <v>EQUIPO DE COMPUTACION</v>
      </c>
      <c r="K313" s="18" t="s">
        <v>1070</v>
      </c>
      <c r="L313" s="18" t="s">
        <v>40</v>
      </c>
      <c r="M313" s="28" t="s">
        <v>28</v>
      </c>
      <c r="N313" s="18" t="s">
        <v>29</v>
      </c>
      <c r="O313" s="18" t="s">
        <v>83</v>
      </c>
      <c r="P313" s="28" t="s">
        <v>965</v>
      </c>
      <c r="Q313" s="28" t="s">
        <v>1071</v>
      </c>
      <c r="R313" s="18" t="s">
        <v>1072</v>
      </c>
      <c r="S313" s="18" t="s">
        <v>940</v>
      </c>
      <c r="T313" s="18" t="s">
        <v>1073</v>
      </c>
      <c r="U313" s="18" t="s">
        <v>1074</v>
      </c>
      <c r="V313" s="18" t="s">
        <v>226</v>
      </c>
      <c r="W313" s="18" t="s">
        <v>963</v>
      </c>
      <c r="X313" s="18" t="s">
        <v>39</v>
      </c>
      <c r="Y313" s="18" t="s">
        <v>40</v>
      </c>
      <c r="Z313" s="19" t="s">
        <v>942</v>
      </c>
      <c r="AA313" s="20">
        <v>23835068483</v>
      </c>
      <c r="AB313" s="19">
        <v>4123242270</v>
      </c>
      <c r="AC313" s="21">
        <v>0</v>
      </c>
      <c r="AD313" s="21">
        <v>0</v>
      </c>
      <c r="AE313" s="21">
        <v>0</v>
      </c>
      <c r="AF313" s="21">
        <v>0</v>
      </c>
      <c r="AG313" s="21">
        <v>0</v>
      </c>
      <c r="AH313" s="21">
        <v>0</v>
      </c>
      <c r="AI313" s="21">
        <v>4123242270</v>
      </c>
      <c r="AJ313" s="21">
        <v>0</v>
      </c>
      <c r="AK313" s="21">
        <v>0</v>
      </c>
      <c r="AL313" s="21">
        <v>0</v>
      </c>
      <c r="AM313" s="21">
        <v>0</v>
      </c>
      <c r="AN313" s="21">
        <v>0</v>
      </c>
      <c r="AO313" s="21">
        <v>0</v>
      </c>
      <c r="AP313" s="21">
        <v>0</v>
      </c>
      <c r="AQ313" s="21">
        <v>0</v>
      </c>
      <c r="AR313" s="21">
        <v>0</v>
      </c>
    </row>
    <row r="314" spans="8:44" ht="26" x14ac:dyDescent="0.35">
      <c r="H314" s="16" t="str">
        <f xml:space="preserve"> _xll.EPMOlapMemberO("[CONTRATO].[PARENTH1].[C05422024]","","C05422024","","000;001")</f>
        <v>C05422024</v>
      </c>
      <c r="I314" s="16" t="str">
        <f xml:space="preserve"> _xll.EPMOlapMemberO("[AREA].[PARENTH1].[10000000091003]","","Ofic. Tecnologías de","","000;001")</f>
        <v>Ofic. Tecnologías de</v>
      </c>
      <c r="J314" s="17" t="str">
        <f xml:space="preserve"> _xll.EPMOlapMemberO("[RUBRO].[PARENTH1].[5160050000]","","EQUIPO DE COMPUTACION","","000;001")</f>
        <v>EQUIPO DE COMPUTACION</v>
      </c>
      <c r="K314" s="18" t="s">
        <v>1075</v>
      </c>
      <c r="L314" s="18" t="s">
        <v>40</v>
      </c>
      <c r="M314" s="28" t="s">
        <v>28</v>
      </c>
      <c r="N314" s="18" t="s">
        <v>29</v>
      </c>
      <c r="O314" s="18" t="s">
        <v>83</v>
      </c>
      <c r="P314" s="28" t="s">
        <v>1076</v>
      </c>
      <c r="Q314" s="28" t="s">
        <v>1077</v>
      </c>
      <c r="R314" s="18" t="s">
        <v>1000</v>
      </c>
      <c r="S314" s="18" t="s">
        <v>1048</v>
      </c>
      <c r="T314" s="18" t="s">
        <v>910</v>
      </c>
      <c r="U314" s="18" t="s">
        <v>1078</v>
      </c>
      <c r="V314" s="18" t="s">
        <v>131</v>
      </c>
      <c r="W314" s="18" t="s">
        <v>963</v>
      </c>
      <c r="X314" s="18" t="s">
        <v>39</v>
      </c>
      <c r="Y314" s="18" t="s">
        <v>40</v>
      </c>
      <c r="Z314" s="19" t="s">
        <v>942</v>
      </c>
      <c r="AA314" s="20">
        <v>23835068483</v>
      </c>
      <c r="AB314" s="19">
        <v>33932600</v>
      </c>
      <c r="AC314" s="21">
        <v>0</v>
      </c>
      <c r="AD314" s="21">
        <v>0</v>
      </c>
      <c r="AE314" s="21">
        <v>0</v>
      </c>
      <c r="AF314" s="21">
        <v>0</v>
      </c>
      <c r="AG314" s="21">
        <v>0</v>
      </c>
      <c r="AH314" s="21">
        <v>0</v>
      </c>
      <c r="AI314" s="21">
        <v>0</v>
      </c>
      <c r="AJ314" s="21">
        <v>0</v>
      </c>
      <c r="AK314" s="21">
        <v>0</v>
      </c>
      <c r="AL314" s="21">
        <v>0</v>
      </c>
      <c r="AM314" s="21">
        <v>33932600</v>
      </c>
      <c r="AN314" s="21">
        <v>0</v>
      </c>
      <c r="AO314" s="21">
        <v>0</v>
      </c>
      <c r="AP314" s="21">
        <v>0</v>
      </c>
      <c r="AQ314" s="21">
        <v>0</v>
      </c>
      <c r="AR314" s="21">
        <v>0</v>
      </c>
    </row>
    <row r="315" spans="8:44" ht="26" x14ac:dyDescent="0.35">
      <c r="H315" s="16" t="str">
        <f xml:space="preserve"> _xll.EPMOlapMemberO("[CONTRATO].[PARENTH1].[C05432024]","","C05432024","","000;001")</f>
        <v>C05432024</v>
      </c>
      <c r="I315" s="16" t="str">
        <f xml:space="preserve"> _xll.EPMOlapMemberO("[AREA].[PARENTH1].[10000000091003]","","Ofic. Tecnologías de","","000;001")</f>
        <v>Ofic. Tecnologías de</v>
      </c>
      <c r="J315" s="17" t="str">
        <f xml:space="preserve"> _xll.EPMOlapMemberO("[RUBRO].[PARENTH1].[5160050000]","","EQUIPO DE COMPUTACION","","000;001")</f>
        <v>EQUIPO DE COMPUTACION</v>
      </c>
      <c r="K315" s="18" t="s">
        <v>1079</v>
      </c>
      <c r="L315" s="18" t="s">
        <v>40</v>
      </c>
      <c r="M315" s="28" t="s">
        <v>28</v>
      </c>
      <c r="N315" s="18" t="s">
        <v>29</v>
      </c>
      <c r="O315" s="18" t="s">
        <v>83</v>
      </c>
      <c r="P315" s="28" t="s">
        <v>1080</v>
      </c>
      <c r="Q315" s="28" t="s">
        <v>1081</v>
      </c>
      <c r="R315" s="18" t="s">
        <v>1082</v>
      </c>
      <c r="S315" s="18" t="s">
        <v>1083</v>
      </c>
      <c r="T315" s="18" t="s">
        <v>1084</v>
      </c>
      <c r="U315" s="18" t="s">
        <v>1085</v>
      </c>
      <c r="V315" s="18" t="s">
        <v>131</v>
      </c>
      <c r="W315" s="18" t="s">
        <v>963</v>
      </c>
      <c r="X315" s="18" t="s">
        <v>39</v>
      </c>
      <c r="Y315" s="18" t="s">
        <v>40</v>
      </c>
      <c r="Z315" s="19" t="s">
        <v>942</v>
      </c>
      <c r="AA315" s="20">
        <v>23835068483</v>
      </c>
      <c r="AB315" s="19">
        <v>333480000</v>
      </c>
      <c r="AC315" s="21">
        <v>0</v>
      </c>
      <c r="AD315" s="21">
        <v>0</v>
      </c>
      <c r="AE315" s="21">
        <v>0</v>
      </c>
      <c r="AF315" s="21">
        <v>0</v>
      </c>
      <c r="AG315" s="21">
        <v>0</v>
      </c>
      <c r="AH315" s="21">
        <v>0</v>
      </c>
      <c r="AI315" s="21">
        <v>0</v>
      </c>
      <c r="AJ315" s="21">
        <v>0</v>
      </c>
      <c r="AK315" s="21">
        <v>0</v>
      </c>
      <c r="AL315" s="21">
        <v>0</v>
      </c>
      <c r="AM315" s="21">
        <v>333480000</v>
      </c>
      <c r="AN315" s="21">
        <v>0</v>
      </c>
      <c r="AO315" s="21">
        <v>0</v>
      </c>
      <c r="AP315" s="21">
        <v>0</v>
      </c>
      <c r="AQ315" s="21">
        <v>0</v>
      </c>
      <c r="AR315" s="21">
        <v>0</v>
      </c>
    </row>
    <row r="316" spans="8:44" ht="26" x14ac:dyDescent="0.35">
      <c r="H316" s="16" t="str">
        <f xml:space="preserve"> _xll.EPMOlapMemberO("[CONTRATO].[PARENTH1].[C05442024]","","C05442024","","000;001")</f>
        <v>C05442024</v>
      </c>
      <c r="I316" s="16" t="str">
        <f xml:space="preserve"> _xll.EPMOlapMemberO("[AREA].[PARENTH1].[10000000091003]","","Ofic. Tecnologías de","","000;001")</f>
        <v>Ofic. Tecnologías de</v>
      </c>
      <c r="J316" s="17" t="str">
        <f xml:space="preserve"> _xll.EPMOlapMemberO("[RUBRO].[PARENTH1].[5160050000]","","EQUIPO DE COMPUTACION","","000;001")</f>
        <v>EQUIPO DE COMPUTACION</v>
      </c>
      <c r="K316" s="18" t="s">
        <v>1086</v>
      </c>
      <c r="L316" s="18" t="s">
        <v>40</v>
      </c>
      <c r="M316" s="28" t="s">
        <v>28</v>
      </c>
      <c r="N316" s="18" t="s">
        <v>29</v>
      </c>
      <c r="O316" s="18" t="s">
        <v>83</v>
      </c>
      <c r="P316" s="28" t="s">
        <v>288</v>
      </c>
      <c r="Q316" s="28" t="s">
        <v>1087</v>
      </c>
      <c r="R316" s="18" t="s">
        <v>972</v>
      </c>
      <c r="S316" s="18" t="s">
        <v>1088</v>
      </c>
      <c r="T316" s="18" t="s">
        <v>1089</v>
      </c>
      <c r="U316" s="18" t="s">
        <v>1090</v>
      </c>
      <c r="V316" s="18" t="s">
        <v>131</v>
      </c>
      <c r="W316" s="18" t="s">
        <v>963</v>
      </c>
      <c r="X316" s="18" t="s">
        <v>39</v>
      </c>
      <c r="Y316" s="18" t="s">
        <v>40</v>
      </c>
      <c r="Z316" s="19" t="s">
        <v>942</v>
      </c>
      <c r="AA316" s="20">
        <v>23835068483</v>
      </c>
      <c r="AB316" s="19">
        <v>41757004</v>
      </c>
      <c r="AC316" s="21">
        <v>0</v>
      </c>
      <c r="AD316" s="21">
        <v>0</v>
      </c>
      <c r="AE316" s="21">
        <v>0</v>
      </c>
      <c r="AF316" s="21">
        <v>0</v>
      </c>
      <c r="AG316" s="21">
        <v>0</v>
      </c>
      <c r="AH316" s="21">
        <v>0</v>
      </c>
      <c r="AI316" s="21">
        <v>0</v>
      </c>
      <c r="AJ316" s="21">
        <v>0</v>
      </c>
      <c r="AK316" s="21">
        <v>0</v>
      </c>
      <c r="AL316" s="21">
        <v>0</v>
      </c>
      <c r="AM316" s="21">
        <v>0</v>
      </c>
      <c r="AN316" s="21">
        <v>41757004</v>
      </c>
      <c r="AO316" s="21">
        <v>0</v>
      </c>
      <c r="AP316" s="21">
        <v>0</v>
      </c>
      <c r="AQ316" s="21">
        <v>0</v>
      </c>
      <c r="AR316" s="21">
        <v>0</v>
      </c>
    </row>
    <row r="317" spans="8:44" ht="39" x14ac:dyDescent="0.35">
      <c r="H317" s="16" t="str">
        <f xml:space="preserve"> _xll.EPMOlapMemberO("[CONTRATO].[PARENTH1].[C05452024]","","C05452024","","000;001")</f>
        <v>C05452024</v>
      </c>
      <c r="I317" s="16" t="str">
        <f xml:space="preserve"> _xll.EPMOlapMemberO("[AREA].[PARENTH1].[10000000091003]","","Ofic. Tecnologías de","","000;001")</f>
        <v>Ofic. Tecnologías de</v>
      </c>
      <c r="J317" s="17" t="str">
        <f xml:space="preserve"> _xll.EPMOlapMemberO("[RUBRO].[PARENTH1].[5145050001]","","EQUIPO DE COMPUTO GER. ADMINISTRATIVA","","000;001")</f>
        <v>EQUIPO DE COMPUTO GER. ADMINISTRATIVA</v>
      </c>
      <c r="K317" s="18" t="s">
        <v>1091</v>
      </c>
      <c r="L317" s="18" t="s">
        <v>40</v>
      </c>
      <c r="M317" s="28" t="s">
        <v>28</v>
      </c>
      <c r="N317" s="18" t="s">
        <v>29</v>
      </c>
      <c r="O317" s="18" t="s">
        <v>30</v>
      </c>
      <c r="P317" s="28" t="s">
        <v>288</v>
      </c>
      <c r="Q317" s="28" t="s">
        <v>1092</v>
      </c>
      <c r="R317" s="18" t="s">
        <v>290</v>
      </c>
      <c r="S317" s="18" t="s">
        <v>1088</v>
      </c>
      <c r="T317" s="18" t="s">
        <v>1089</v>
      </c>
      <c r="U317" s="18" t="s">
        <v>1093</v>
      </c>
      <c r="V317" s="18" t="s">
        <v>131</v>
      </c>
      <c r="W317" s="18" t="s">
        <v>963</v>
      </c>
      <c r="X317" s="18" t="s">
        <v>39</v>
      </c>
      <c r="Y317" s="18" t="s">
        <v>40</v>
      </c>
      <c r="Z317" s="19" t="s">
        <v>942</v>
      </c>
      <c r="AA317" s="20">
        <v>8042980169</v>
      </c>
      <c r="AB317" s="19">
        <v>128917701</v>
      </c>
      <c r="AC317" s="21">
        <v>0</v>
      </c>
      <c r="AD317" s="21">
        <v>0</v>
      </c>
      <c r="AE317" s="21">
        <v>0</v>
      </c>
      <c r="AF317" s="21">
        <v>0</v>
      </c>
      <c r="AG317" s="21">
        <v>0</v>
      </c>
      <c r="AH317" s="21">
        <v>0</v>
      </c>
      <c r="AI317" s="21">
        <v>0</v>
      </c>
      <c r="AJ317" s="21">
        <v>0</v>
      </c>
      <c r="AK317" s="21">
        <v>0</v>
      </c>
      <c r="AL317" s="21">
        <v>0</v>
      </c>
      <c r="AM317" s="21">
        <v>0</v>
      </c>
      <c r="AN317" s="21">
        <v>128917701</v>
      </c>
      <c r="AO317" s="21">
        <v>0</v>
      </c>
      <c r="AP317" s="21">
        <v>0</v>
      </c>
      <c r="AQ317" s="21">
        <v>0</v>
      </c>
      <c r="AR317" s="21">
        <v>0</v>
      </c>
    </row>
    <row r="318" spans="8:44" ht="29" x14ac:dyDescent="0.35">
      <c r="H318" s="16" t="str">
        <f xml:space="preserve"> _xll.EPMOlapMemberO("[CONTRATO].[PARENTH1].[C05462024]","","C05462024","","000;001")</f>
        <v>C05462024</v>
      </c>
      <c r="I318" s="16" t="str">
        <f xml:space="preserve"> _xll.EPMOlapMemberO("[AREA].[PARENTH1].[10000000091003]","","Ofic. Tecnologías de","","000;001")</f>
        <v>Ofic. Tecnologías de</v>
      </c>
      <c r="J318" s="17" t="str">
        <f xml:space="preserve"> _xll.EPMOlapMemberO("[RUBRO].[PARENTH1].[5130200000]","","AVALUOS","","000;001")</f>
        <v>AVALUOS</v>
      </c>
      <c r="K318" s="18" t="s">
        <v>1094</v>
      </c>
      <c r="L318" s="18" t="s">
        <v>40</v>
      </c>
      <c r="M318" s="28" t="s">
        <v>28</v>
      </c>
      <c r="N318" s="18" t="s">
        <v>29</v>
      </c>
      <c r="O318" s="18" t="s">
        <v>61</v>
      </c>
      <c r="P318" s="28" t="s">
        <v>1095</v>
      </c>
      <c r="Q318" s="28" t="s">
        <v>1096</v>
      </c>
      <c r="R318" s="18" t="s">
        <v>1097</v>
      </c>
      <c r="S318" s="18" t="s">
        <v>1098</v>
      </c>
      <c r="T318" s="18" t="s">
        <v>35</v>
      </c>
      <c r="U318" s="18" t="s">
        <v>1099</v>
      </c>
      <c r="V318" s="18" t="s">
        <v>131</v>
      </c>
      <c r="W318" s="18" t="s">
        <v>963</v>
      </c>
      <c r="X318" s="18" t="s">
        <v>39</v>
      </c>
      <c r="Y318" s="18" t="s">
        <v>40</v>
      </c>
      <c r="Z318" s="19" t="s">
        <v>942</v>
      </c>
      <c r="AA318" s="20">
        <v>1978262247</v>
      </c>
      <c r="AB318" s="19">
        <v>16200000</v>
      </c>
      <c r="AC318" s="21">
        <v>0</v>
      </c>
      <c r="AD318" s="21">
        <v>0</v>
      </c>
      <c r="AE318" s="21">
        <v>0</v>
      </c>
      <c r="AF318" s="21">
        <v>0</v>
      </c>
      <c r="AG318" s="21">
        <v>0</v>
      </c>
      <c r="AH318" s="21">
        <v>0</v>
      </c>
      <c r="AI318" s="21">
        <v>2314286</v>
      </c>
      <c r="AJ318" s="21">
        <v>2314286</v>
      </c>
      <c r="AK318" s="21">
        <v>2314286</v>
      </c>
      <c r="AL318" s="21">
        <v>2314286</v>
      </c>
      <c r="AM318" s="21">
        <v>2314286</v>
      </c>
      <c r="AN318" s="21">
        <v>4628570</v>
      </c>
      <c r="AO318" s="21">
        <v>0</v>
      </c>
      <c r="AP318" s="21">
        <v>0</v>
      </c>
      <c r="AQ318" s="21">
        <v>0</v>
      </c>
      <c r="AR318" s="21">
        <v>0</v>
      </c>
    </row>
    <row r="319" spans="8:44" ht="39" x14ac:dyDescent="0.35">
      <c r="H319" s="16" t="str">
        <f xml:space="preserve"> _xll.EPMOlapMemberO("[CONTRATO].[PARENTH1].[C05472024]","","C05472024","","000;001")</f>
        <v>C05472024</v>
      </c>
      <c r="I319" s="16" t="str">
        <f xml:space="preserve"> _xll.EPMOlapMemberO("[AREA].[PARENTH1].[10000000091003]","","Ofic. Tecnologías de","","000;001")</f>
        <v>Ofic. Tecnologías de</v>
      </c>
      <c r="J319" s="17" t="str">
        <f xml:space="preserve"> _xll.EPMOlapMemberO("[RUBRO].[PARENTH1].[5145050001]","","EQUIPO DE COMPUTO GER. ADMINISTRATIVA","","000;001")</f>
        <v>EQUIPO DE COMPUTO GER. ADMINISTRATIVA</v>
      </c>
      <c r="K319" s="18" t="s">
        <v>1100</v>
      </c>
      <c r="L319" s="18" t="s">
        <v>40</v>
      </c>
      <c r="M319" s="28" t="s">
        <v>28</v>
      </c>
      <c r="N319" s="18" t="s">
        <v>29</v>
      </c>
      <c r="O319" s="18" t="s">
        <v>30</v>
      </c>
      <c r="P319" s="28" t="s">
        <v>1101</v>
      </c>
      <c r="Q319" s="28" t="s">
        <v>1102</v>
      </c>
      <c r="R319" s="18" t="s">
        <v>290</v>
      </c>
      <c r="S319" s="18" t="s">
        <v>199</v>
      </c>
      <c r="T319" s="18" t="s">
        <v>1103</v>
      </c>
      <c r="U319" s="18" t="s">
        <v>1104</v>
      </c>
      <c r="V319" s="18" t="s">
        <v>131</v>
      </c>
      <c r="W319" s="18" t="s">
        <v>963</v>
      </c>
      <c r="X319" s="18" t="s">
        <v>39</v>
      </c>
      <c r="Y319" s="18" t="s">
        <v>40</v>
      </c>
      <c r="Z319" s="19" t="s">
        <v>942</v>
      </c>
      <c r="AA319" s="20">
        <v>8042980169</v>
      </c>
      <c r="AB319" s="19">
        <v>499490957</v>
      </c>
      <c r="AC319" s="21">
        <v>0</v>
      </c>
      <c r="AD319" s="21">
        <v>0</v>
      </c>
      <c r="AE319" s="21">
        <v>0</v>
      </c>
      <c r="AF319" s="21">
        <v>0</v>
      </c>
      <c r="AG319" s="21">
        <v>499490957</v>
      </c>
      <c r="AH319" s="21">
        <v>0</v>
      </c>
      <c r="AI319" s="21">
        <v>0</v>
      </c>
      <c r="AJ319" s="21">
        <v>0</v>
      </c>
      <c r="AK319" s="21">
        <v>0</v>
      </c>
      <c r="AL319" s="21">
        <v>0</v>
      </c>
      <c r="AM319" s="21">
        <v>0</v>
      </c>
      <c r="AN319" s="21">
        <v>0</v>
      </c>
      <c r="AO319" s="21">
        <v>0</v>
      </c>
      <c r="AP319" s="21">
        <v>0</v>
      </c>
      <c r="AQ319" s="21">
        <v>0</v>
      </c>
      <c r="AR319" s="21">
        <v>0</v>
      </c>
    </row>
    <row r="320" spans="8:44" ht="39" x14ac:dyDescent="0.35">
      <c r="H320" s="16" t="str">
        <f xml:space="preserve"> _xll.EPMOlapMemberO("[CONTRATO].[PARENTH1].[C05482024]","","C05482024","","000;001")</f>
        <v>C05482024</v>
      </c>
      <c r="I320" s="16" t="str">
        <f xml:space="preserve"> _xll.EPMOlapMemberO("[AREA].[PARENTH1].[10000000091003]","","Ofic. Tecnologías de","","000;001")</f>
        <v>Ofic. Tecnologías de</v>
      </c>
      <c r="J320" s="17" t="str">
        <f xml:space="preserve"> _xll.EPMOlapMemberO("[RUBRO].[PARENTH1].[5145050001]","","EQUIPO DE COMPUTO GER. ADMINISTRATIVA","","000;001")</f>
        <v>EQUIPO DE COMPUTO GER. ADMINISTRATIVA</v>
      </c>
      <c r="K320" s="18" t="s">
        <v>1105</v>
      </c>
      <c r="L320" s="18" t="s">
        <v>40</v>
      </c>
      <c r="M320" s="28" t="s">
        <v>28</v>
      </c>
      <c r="N320" s="18" t="s">
        <v>29</v>
      </c>
      <c r="O320" s="18" t="s">
        <v>30</v>
      </c>
      <c r="P320" s="28" t="s">
        <v>1106</v>
      </c>
      <c r="Q320" s="28" t="s">
        <v>1107</v>
      </c>
      <c r="R320" s="18" t="s">
        <v>1108</v>
      </c>
      <c r="S320" s="18" t="s">
        <v>1109</v>
      </c>
      <c r="T320" s="18" t="s">
        <v>1110</v>
      </c>
      <c r="U320" s="18" t="s">
        <v>1111</v>
      </c>
      <c r="V320" s="18" t="s">
        <v>131</v>
      </c>
      <c r="W320" s="18" t="s">
        <v>963</v>
      </c>
      <c r="X320" s="18" t="s">
        <v>39</v>
      </c>
      <c r="Y320" s="18" t="s">
        <v>40</v>
      </c>
      <c r="Z320" s="19" t="s">
        <v>942</v>
      </c>
      <c r="AA320" s="20">
        <v>8042980169</v>
      </c>
      <c r="AB320" s="19">
        <v>255770977</v>
      </c>
      <c r="AC320" s="21">
        <v>0</v>
      </c>
      <c r="AD320" s="21">
        <v>0</v>
      </c>
      <c r="AE320" s="21">
        <v>0</v>
      </c>
      <c r="AF320" s="21">
        <v>0</v>
      </c>
      <c r="AG320" s="21">
        <v>0</v>
      </c>
      <c r="AH320" s="21">
        <v>0</v>
      </c>
      <c r="AI320" s="21">
        <v>0</v>
      </c>
      <c r="AJ320" s="21">
        <v>0</v>
      </c>
      <c r="AK320" s="21">
        <v>0</v>
      </c>
      <c r="AL320" s="21">
        <v>0</v>
      </c>
      <c r="AM320" s="21">
        <v>255770977</v>
      </c>
      <c r="AN320" s="21">
        <v>0</v>
      </c>
      <c r="AO320" s="21">
        <v>0</v>
      </c>
      <c r="AP320" s="21">
        <v>0</v>
      </c>
      <c r="AQ320" s="21">
        <v>0</v>
      </c>
      <c r="AR320" s="21">
        <v>0</v>
      </c>
    </row>
    <row r="321" spans="8:44" ht="39" x14ac:dyDescent="0.35">
      <c r="H321" s="16" t="str">
        <f xml:space="preserve"> _xll.EPMOlapMemberO("[CONTRATO].[PARENTH1].[C05492024]","","C05492024","","000;001")</f>
        <v>C05492024</v>
      </c>
      <c r="I321" s="16" t="str">
        <f xml:space="preserve"> _xll.EPMOlapMemberO("[AREA].[PARENTH1].[10000000091003]","","Ofic. Tecnologías de","","000;001")</f>
        <v>Ofic. Tecnologías de</v>
      </c>
      <c r="J321" s="17" t="str">
        <f xml:space="preserve"> _xll.EPMOlapMemberO("[RUBRO].[PARENTH1].[5145050001]","","EQUIPO DE COMPUTO GER. ADMINISTRATIVA","","000;001")</f>
        <v>EQUIPO DE COMPUTO GER. ADMINISTRATIVA</v>
      </c>
      <c r="K321" s="18" t="s">
        <v>1112</v>
      </c>
      <c r="L321" s="18" t="s">
        <v>40</v>
      </c>
      <c r="M321" s="28" t="s">
        <v>28</v>
      </c>
      <c r="N321" s="18" t="s">
        <v>29</v>
      </c>
      <c r="O321" s="18" t="s">
        <v>30</v>
      </c>
      <c r="P321" s="28" t="s">
        <v>1106</v>
      </c>
      <c r="Q321" s="28" t="s">
        <v>1113</v>
      </c>
      <c r="R321" s="18" t="s">
        <v>290</v>
      </c>
      <c r="S321" s="18" t="s">
        <v>292</v>
      </c>
      <c r="T321" s="18" t="s">
        <v>1114</v>
      </c>
      <c r="U321" s="18" t="s">
        <v>1115</v>
      </c>
      <c r="V321" s="18" t="s">
        <v>131</v>
      </c>
      <c r="W321" s="18" t="s">
        <v>963</v>
      </c>
      <c r="X321" s="18" t="s">
        <v>39</v>
      </c>
      <c r="Y321" s="18" t="s">
        <v>40</v>
      </c>
      <c r="Z321" s="19" t="s">
        <v>942</v>
      </c>
      <c r="AA321" s="20">
        <v>8042980169</v>
      </c>
      <c r="AB321" s="19">
        <v>317468557</v>
      </c>
      <c r="AC321" s="21">
        <v>0</v>
      </c>
      <c r="AD321" s="21">
        <v>0</v>
      </c>
      <c r="AE321" s="21">
        <v>0</v>
      </c>
      <c r="AF321" s="21">
        <v>0</v>
      </c>
      <c r="AG321" s="21">
        <v>0</v>
      </c>
      <c r="AH321" s="21">
        <v>0</v>
      </c>
      <c r="AI321" s="21">
        <v>0</v>
      </c>
      <c r="AJ321" s="21">
        <v>0</v>
      </c>
      <c r="AK321" s="21">
        <v>0</v>
      </c>
      <c r="AL321" s="21">
        <v>0</v>
      </c>
      <c r="AM321" s="21">
        <v>317468557</v>
      </c>
      <c r="AN321" s="21">
        <v>0</v>
      </c>
      <c r="AO321" s="21">
        <v>0</v>
      </c>
      <c r="AP321" s="21">
        <v>0</v>
      </c>
      <c r="AQ321" s="21">
        <v>0</v>
      </c>
      <c r="AR321" s="21">
        <v>0</v>
      </c>
    </row>
    <row r="322" spans="8:44" ht="26" x14ac:dyDescent="0.35">
      <c r="H322" s="16" t="str">
        <f xml:space="preserve"> _xll.EPMOlapMemberO("[CONTRATO].[PARENTH1].[C05502024]","","C05502024","","000;001")</f>
        <v>C05502024</v>
      </c>
      <c r="I322" s="16" t="str">
        <f xml:space="preserve"> _xll.EPMOlapMemberO("[AREA].[PARENTH1].[10000000091003]","","Ofic. Tecnologías de","","000;001")</f>
        <v>Ofic. Tecnologías de</v>
      </c>
      <c r="J322" s="17" t="str">
        <f xml:space="preserve"> _xll.EPMOlapMemberO("[RUBRO].[PARENTH1].[5160050000]","","EQUIPO DE COMPUTACION","","000;001")</f>
        <v>EQUIPO DE COMPUTACION</v>
      </c>
      <c r="K322" s="18" t="s">
        <v>1116</v>
      </c>
      <c r="L322" s="18" t="s">
        <v>40</v>
      </c>
      <c r="M322" s="28" t="s">
        <v>28</v>
      </c>
      <c r="N322" s="18" t="s">
        <v>29</v>
      </c>
      <c r="O322" s="18" t="s">
        <v>83</v>
      </c>
      <c r="P322" s="28" t="s">
        <v>288</v>
      </c>
      <c r="Q322" s="28" t="s">
        <v>1117</v>
      </c>
      <c r="R322" s="18" t="s">
        <v>290</v>
      </c>
      <c r="S322" s="18" t="s">
        <v>48</v>
      </c>
      <c r="T322" s="18" t="s">
        <v>35</v>
      </c>
      <c r="U322" s="18" t="s">
        <v>1118</v>
      </c>
      <c r="V322" s="18" t="s">
        <v>131</v>
      </c>
      <c r="W322" s="18" t="s">
        <v>67</v>
      </c>
      <c r="X322" s="18" t="s">
        <v>39</v>
      </c>
      <c r="Y322" s="18" t="s">
        <v>40</v>
      </c>
      <c r="Z322" s="19" t="s">
        <v>942</v>
      </c>
      <c r="AA322" s="20">
        <v>23835068483</v>
      </c>
      <c r="AB322" s="19">
        <v>116000000</v>
      </c>
      <c r="AC322" s="21">
        <v>0</v>
      </c>
      <c r="AD322" s="21">
        <v>0</v>
      </c>
      <c r="AE322" s="21">
        <v>116000000</v>
      </c>
      <c r="AF322" s="21">
        <v>0</v>
      </c>
      <c r="AG322" s="21">
        <v>0</v>
      </c>
      <c r="AH322" s="21">
        <v>0</v>
      </c>
      <c r="AI322" s="21">
        <v>0</v>
      </c>
      <c r="AJ322" s="21">
        <v>0</v>
      </c>
      <c r="AK322" s="21">
        <v>0</v>
      </c>
      <c r="AL322" s="21">
        <v>0</v>
      </c>
      <c r="AM322" s="21">
        <v>0</v>
      </c>
      <c r="AN322" s="21">
        <v>0</v>
      </c>
      <c r="AO322" s="21">
        <v>0</v>
      </c>
      <c r="AP322" s="21">
        <v>0</v>
      </c>
      <c r="AQ322" s="21">
        <v>0</v>
      </c>
      <c r="AR322" s="21">
        <v>0</v>
      </c>
    </row>
    <row r="323" spans="8:44" ht="29" x14ac:dyDescent="0.35">
      <c r="H323" s="16" t="str">
        <f xml:space="preserve"> _xll.EPMOlapMemberO("[CONTRATO].[PARENTH1].[C05512024]","","C05512024","","000;001")</f>
        <v>C05512024</v>
      </c>
      <c r="I323" s="16" t="str">
        <f xml:space="preserve"> _xll.EPMOlapMemberO("[AREA].[PARENTH1].[10000000091003]","","Ofic. Tecnologías de","","000;001")</f>
        <v>Ofic. Tecnologías de</v>
      </c>
      <c r="J323" s="17" t="str">
        <f xml:space="preserve"> _xll.EPMOlapMemberO("[RUBRO].[PARENTH1].[5160050000]","","EQUIPO DE COMPUTACION","","000;001")</f>
        <v>EQUIPO DE COMPUTACION</v>
      </c>
      <c r="K323" s="18" t="s">
        <v>1119</v>
      </c>
      <c r="L323" s="18" t="s">
        <v>40</v>
      </c>
      <c r="M323" s="28" t="s">
        <v>28</v>
      </c>
      <c r="N323" s="18" t="s">
        <v>29</v>
      </c>
      <c r="O323" s="18" t="s">
        <v>83</v>
      </c>
      <c r="P323" s="28" t="s">
        <v>288</v>
      </c>
      <c r="Q323" s="28" t="s">
        <v>1120</v>
      </c>
      <c r="R323" s="18" t="s">
        <v>1121</v>
      </c>
      <c r="S323" s="18" t="s">
        <v>1122</v>
      </c>
      <c r="T323" s="18" t="s">
        <v>1123</v>
      </c>
      <c r="U323" s="18" t="s">
        <v>1124</v>
      </c>
      <c r="V323" s="18" t="s">
        <v>131</v>
      </c>
      <c r="W323" s="18" t="s">
        <v>963</v>
      </c>
      <c r="X323" s="18" t="s">
        <v>39</v>
      </c>
      <c r="Y323" s="18" t="s">
        <v>40</v>
      </c>
      <c r="Z323" s="19" t="s">
        <v>942</v>
      </c>
      <c r="AA323" s="20">
        <v>23835068483</v>
      </c>
      <c r="AB323" s="19">
        <v>20834722</v>
      </c>
      <c r="AC323" s="21">
        <v>0</v>
      </c>
      <c r="AD323" s="21">
        <v>0</v>
      </c>
      <c r="AE323" s="21">
        <v>0</v>
      </c>
      <c r="AF323" s="21">
        <v>0</v>
      </c>
      <c r="AG323" s="21">
        <v>0</v>
      </c>
      <c r="AH323" s="21">
        <v>0</v>
      </c>
      <c r="AI323" s="21">
        <v>0</v>
      </c>
      <c r="AJ323" s="21">
        <v>0</v>
      </c>
      <c r="AK323" s="21">
        <v>20834722</v>
      </c>
      <c r="AL323" s="21">
        <v>0</v>
      </c>
      <c r="AM323" s="21">
        <v>0</v>
      </c>
      <c r="AN323" s="21">
        <v>0</v>
      </c>
      <c r="AO323" s="21">
        <v>0</v>
      </c>
      <c r="AP323" s="21">
        <v>0</v>
      </c>
      <c r="AQ323" s="21">
        <v>0</v>
      </c>
      <c r="AR323" s="21">
        <v>0</v>
      </c>
    </row>
    <row r="324" spans="8:44" ht="39" x14ac:dyDescent="0.35">
      <c r="H324" s="16" t="str">
        <f xml:space="preserve"> _xll.EPMOlapMemberO("[CONTRATO].[PARENTH1].[C05522024]","","C05522024","","000;001")</f>
        <v>C05522024</v>
      </c>
      <c r="I324" s="16" t="str">
        <f xml:space="preserve"> _xll.EPMOlapMemberO("[AREA].[PARENTH1].[10000000091003]","","Ofic. Tecnologías de","","000;001")</f>
        <v>Ofic. Tecnologías de</v>
      </c>
      <c r="J324" s="17" t="str">
        <f xml:space="preserve"> _xll.EPMOlapMemberO("[RUBRO].[PARENTH1].[5145050001]","","EQUIPO DE COMPUTO GER. ADMINISTRATIVA","","000;001")</f>
        <v>EQUIPO DE COMPUTO GER. ADMINISTRATIVA</v>
      </c>
      <c r="K324" s="18" t="s">
        <v>1125</v>
      </c>
      <c r="L324" s="18" t="s">
        <v>40</v>
      </c>
      <c r="M324" s="28" t="s">
        <v>28</v>
      </c>
      <c r="N324" s="18" t="s">
        <v>29</v>
      </c>
      <c r="O324" s="18" t="s">
        <v>30</v>
      </c>
      <c r="P324" s="28" t="s">
        <v>288</v>
      </c>
      <c r="Q324" s="28" t="s">
        <v>1126</v>
      </c>
      <c r="R324" s="18" t="s">
        <v>1121</v>
      </c>
      <c r="S324" s="18" t="s">
        <v>1122</v>
      </c>
      <c r="T324" s="18" t="s">
        <v>1123</v>
      </c>
      <c r="U324" s="18" t="s">
        <v>1124</v>
      </c>
      <c r="V324" s="18" t="s">
        <v>131</v>
      </c>
      <c r="W324" s="18" t="s">
        <v>963</v>
      </c>
      <c r="X324" s="18" t="s">
        <v>39</v>
      </c>
      <c r="Y324" s="18" t="s">
        <v>40</v>
      </c>
      <c r="Z324" s="19" t="s">
        <v>942</v>
      </c>
      <c r="AA324" s="20">
        <v>8042980169</v>
      </c>
      <c r="AB324" s="19">
        <v>54831258</v>
      </c>
      <c r="AC324" s="21">
        <v>0</v>
      </c>
      <c r="AD324" s="21">
        <v>0</v>
      </c>
      <c r="AE324" s="21">
        <v>0</v>
      </c>
      <c r="AF324" s="21">
        <v>0</v>
      </c>
      <c r="AG324" s="21">
        <v>0</v>
      </c>
      <c r="AH324" s="21">
        <v>0</v>
      </c>
      <c r="AI324" s="21">
        <v>0</v>
      </c>
      <c r="AJ324" s="21">
        <v>0</v>
      </c>
      <c r="AK324" s="21">
        <v>54831258</v>
      </c>
      <c r="AL324" s="21">
        <v>0</v>
      </c>
      <c r="AM324" s="21">
        <v>0</v>
      </c>
      <c r="AN324" s="21">
        <v>0</v>
      </c>
      <c r="AO324" s="21">
        <v>0</v>
      </c>
      <c r="AP324" s="21">
        <v>0</v>
      </c>
      <c r="AQ324" s="21">
        <v>0</v>
      </c>
      <c r="AR324" s="21">
        <v>0</v>
      </c>
    </row>
    <row r="325" spans="8:44" ht="26" x14ac:dyDescent="0.35">
      <c r="H325" s="16" t="str">
        <f xml:space="preserve"> _xll.EPMOlapMemberO("[CONTRATO].[PARENTH1].[C05532024]","","C05532024","","000;001")</f>
        <v>C05532024</v>
      </c>
      <c r="I325" s="16" t="str">
        <f xml:space="preserve"> _xll.EPMOlapMemberO("[AREA].[PARENTH1].[10000000091003]","","Ofic. Tecnologías de","","000;001")</f>
        <v>Ofic. Tecnologías de</v>
      </c>
      <c r="J325" s="17" t="str">
        <f xml:space="preserve"> _xll.EPMOlapMemberO("[RUBRO].[PARENTH1].[5160050000]","","EQUIPO DE COMPUTACION","","000;001")</f>
        <v>EQUIPO DE COMPUTACION</v>
      </c>
      <c r="K325" s="18" t="s">
        <v>1127</v>
      </c>
      <c r="L325" s="18" t="s">
        <v>40</v>
      </c>
      <c r="M325" s="28" t="s">
        <v>28</v>
      </c>
      <c r="N325" s="18" t="s">
        <v>29</v>
      </c>
      <c r="O325" s="18" t="s">
        <v>83</v>
      </c>
      <c r="P325" s="28" t="s">
        <v>1128</v>
      </c>
      <c r="Q325" s="28" t="s">
        <v>1129</v>
      </c>
      <c r="R325" s="18" t="s">
        <v>218</v>
      </c>
      <c r="S325" s="18" t="s">
        <v>1038</v>
      </c>
      <c r="T325" s="18" t="s">
        <v>35</v>
      </c>
      <c r="U325" s="18" t="s">
        <v>1130</v>
      </c>
      <c r="V325" s="18" t="s">
        <v>131</v>
      </c>
      <c r="W325" s="18" t="s">
        <v>67</v>
      </c>
      <c r="X325" s="18" t="s">
        <v>39</v>
      </c>
      <c r="Y325" s="18" t="s">
        <v>40</v>
      </c>
      <c r="Z325" s="19" t="s">
        <v>942</v>
      </c>
      <c r="AA325" s="20">
        <v>23835068483</v>
      </c>
      <c r="AB325" s="19">
        <v>61500000</v>
      </c>
      <c r="AC325" s="21">
        <v>0</v>
      </c>
      <c r="AD325" s="21">
        <v>0</v>
      </c>
      <c r="AE325" s="21">
        <v>0</v>
      </c>
      <c r="AF325" s="21">
        <v>5500000</v>
      </c>
      <c r="AG325" s="21">
        <v>9500000</v>
      </c>
      <c r="AH325" s="21">
        <v>5500000</v>
      </c>
      <c r="AI325" s="21">
        <v>5500000</v>
      </c>
      <c r="AJ325" s="21">
        <v>9500000</v>
      </c>
      <c r="AK325" s="21">
        <v>5500000</v>
      </c>
      <c r="AL325" s="21">
        <v>5500000</v>
      </c>
      <c r="AM325" s="21">
        <v>5500000</v>
      </c>
      <c r="AN325" s="21">
        <v>9500000</v>
      </c>
      <c r="AO325" s="21">
        <v>0</v>
      </c>
      <c r="AP325" s="21">
        <v>0</v>
      </c>
      <c r="AQ325" s="21">
        <v>0</v>
      </c>
      <c r="AR325" s="21">
        <v>0</v>
      </c>
    </row>
    <row r="326" spans="8:44" ht="39" x14ac:dyDescent="0.35">
      <c r="H326" s="16" t="str">
        <f xml:space="preserve"> _xll.EPMOlapMemberO("[CONTRATO].[PARENTH1].[C05542024]","","C05542024","","000;001")</f>
        <v>C05542024</v>
      </c>
      <c r="I326" s="16" t="str">
        <f xml:space="preserve"> _xll.EPMOlapMemberO("[AREA].[PARENTH1].[10000000091003]","","Ofic. Tecnologías de","","000;001")</f>
        <v>Ofic. Tecnologías de</v>
      </c>
      <c r="J326" s="17" t="str">
        <f xml:space="preserve"> _xll.EPMOlapMemberO("[RUBRO].[PARENTH1].[5145050001]","","EQUIPO DE COMPUTO GER. ADMINISTRATIVA","","000;001")</f>
        <v>EQUIPO DE COMPUTO GER. ADMINISTRATIVA</v>
      </c>
      <c r="K326" s="18" t="s">
        <v>1131</v>
      </c>
      <c r="L326" s="18" t="s">
        <v>40</v>
      </c>
      <c r="M326" s="28" t="s">
        <v>28</v>
      </c>
      <c r="N326" s="18" t="s">
        <v>29</v>
      </c>
      <c r="O326" s="18" t="s">
        <v>30</v>
      </c>
      <c r="P326" s="28" t="s">
        <v>288</v>
      </c>
      <c r="Q326" s="28" t="s">
        <v>1132</v>
      </c>
      <c r="R326" s="18" t="s">
        <v>1133</v>
      </c>
      <c r="S326" s="18" t="s">
        <v>1134</v>
      </c>
      <c r="T326" s="18" t="s">
        <v>1135</v>
      </c>
      <c r="U326" s="18" t="s">
        <v>1136</v>
      </c>
      <c r="V326" s="18" t="s">
        <v>89</v>
      </c>
      <c r="W326" s="18" t="s">
        <v>67</v>
      </c>
      <c r="X326" s="18" t="s">
        <v>39</v>
      </c>
      <c r="Y326" s="18" t="s">
        <v>40</v>
      </c>
      <c r="Z326" s="19" t="s">
        <v>942</v>
      </c>
      <c r="AA326" s="20">
        <v>8042980169</v>
      </c>
      <c r="AB326" s="19">
        <v>170694431</v>
      </c>
      <c r="AC326" s="21">
        <v>0</v>
      </c>
      <c r="AD326" s="21">
        <v>0</v>
      </c>
      <c r="AE326" s="21">
        <v>0</v>
      </c>
      <c r="AF326" s="21">
        <v>0</v>
      </c>
      <c r="AG326" s="21">
        <v>0</v>
      </c>
      <c r="AH326" s="21">
        <v>0</v>
      </c>
      <c r="AI326" s="21">
        <v>0</v>
      </c>
      <c r="AJ326" s="21">
        <v>0</v>
      </c>
      <c r="AK326" s="21">
        <v>0</v>
      </c>
      <c r="AL326" s="21">
        <v>0</v>
      </c>
      <c r="AM326" s="21">
        <v>0</v>
      </c>
      <c r="AN326" s="21">
        <v>170694431</v>
      </c>
      <c r="AO326" s="21">
        <v>0</v>
      </c>
      <c r="AP326" s="21">
        <v>0</v>
      </c>
      <c r="AQ326" s="21">
        <v>0</v>
      </c>
      <c r="AR326" s="21">
        <v>0</v>
      </c>
    </row>
    <row r="327" spans="8:44" ht="26" x14ac:dyDescent="0.35">
      <c r="H327" s="16" t="str">
        <f xml:space="preserve"> _xll.EPMOlapMemberO("[CONTRATO].[PARENTH1].[C05552024]","","C05552024","","000;001")</f>
        <v>C05552024</v>
      </c>
      <c r="I327" s="16" t="str">
        <f xml:space="preserve"> _xll.EPMOlapMemberO("[AREA].[PARENTH1].[10000000091003]","","Ofic. Tecnologías de","","000;001")</f>
        <v>Ofic. Tecnologías de</v>
      </c>
      <c r="J327" s="17" t="str">
        <f xml:space="preserve"> _xll.EPMOlapMemberO("[RUBRO].[PARENTH1].[5160050000]","","EQUIPO DE COMPUTACION","","000;001")</f>
        <v>EQUIPO DE COMPUTACION</v>
      </c>
      <c r="K327" s="18" t="s">
        <v>1137</v>
      </c>
      <c r="L327" s="18" t="s">
        <v>40</v>
      </c>
      <c r="M327" s="28" t="s">
        <v>28</v>
      </c>
      <c r="N327" s="18" t="s">
        <v>29</v>
      </c>
      <c r="O327" s="18" t="s">
        <v>83</v>
      </c>
      <c r="P327" s="28" t="s">
        <v>288</v>
      </c>
      <c r="Q327" s="28" t="s">
        <v>1138</v>
      </c>
      <c r="R327" s="18" t="s">
        <v>1139</v>
      </c>
      <c r="S327" s="18" t="s">
        <v>945</v>
      </c>
      <c r="T327" s="18" t="s">
        <v>922</v>
      </c>
      <c r="U327" s="18" t="s">
        <v>1140</v>
      </c>
      <c r="V327" s="18" t="s">
        <v>131</v>
      </c>
      <c r="W327" s="18" t="s">
        <v>67</v>
      </c>
      <c r="X327" s="18" t="s">
        <v>39</v>
      </c>
      <c r="Y327" s="18" t="s">
        <v>40</v>
      </c>
      <c r="Z327" s="19" t="s">
        <v>942</v>
      </c>
      <c r="AA327" s="20">
        <v>23835068483</v>
      </c>
      <c r="AB327" s="19">
        <v>92200000</v>
      </c>
      <c r="AC327" s="21">
        <v>0</v>
      </c>
      <c r="AD327" s="21">
        <v>0</v>
      </c>
      <c r="AE327" s="21">
        <v>0</v>
      </c>
      <c r="AF327" s="21">
        <v>0</v>
      </c>
      <c r="AG327" s="21">
        <v>0</v>
      </c>
      <c r="AH327" s="21">
        <v>0</v>
      </c>
      <c r="AI327" s="21">
        <v>92200000</v>
      </c>
      <c r="AJ327" s="21">
        <v>0</v>
      </c>
      <c r="AK327" s="21">
        <v>0</v>
      </c>
      <c r="AL327" s="21">
        <v>0</v>
      </c>
      <c r="AM327" s="21">
        <v>0</v>
      </c>
      <c r="AN327" s="21">
        <v>0</v>
      </c>
      <c r="AO327" s="21">
        <v>0</v>
      </c>
      <c r="AP327" s="21">
        <v>0</v>
      </c>
      <c r="AQ327" s="21">
        <v>0</v>
      </c>
      <c r="AR327" s="21">
        <v>0</v>
      </c>
    </row>
    <row r="328" spans="8:44" ht="104" x14ac:dyDescent="0.35">
      <c r="H328" s="16" t="str">
        <f xml:space="preserve"> _xll.EPMOlapMemberO("[CONTRATO].[PARENTH1].[C05562024]","","C05562024","","000;001")</f>
        <v>C05562024</v>
      </c>
      <c r="I328" s="16" t="str">
        <f xml:space="preserve"> _xll.EPMOlapMemberO("[AREA].[PARENTH1].[10000000091003]","","Ofic. Tecnologías de","","000;001")</f>
        <v>Ofic. Tecnologías de</v>
      </c>
      <c r="J328" s="22" t="str">
        <f xml:space="preserve"> _xll.EPMOlapMemberO("[RUBRO].[PARENTH2].[5104950001]","","INTERESES (RENDIMIENTOS) PASIVO SISTEMA GENERAL DE","","000;001")</f>
        <v>INTERESES (RENDIMIENTOS) PASIVO SISTEMA GENERAL DE</v>
      </c>
      <c r="K328" s="18" t="s">
        <v>1141</v>
      </c>
      <c r="L328" s="18" t="s">
        <v>40</v>
      </c>
      <c r="M328" s="28" t="s">
        <v>28</v>
      </c>
      <c r="N328" s="18" t="s">
        <v>29</v>
      </c>
      <c r="O328" s="18" t="s">
        <v>395</v>
      </c>
      <c r="P328" s="28" t="s">
        <v>1142</v>
      </c>
      <c r="Q328" s="28" t="s">
        <v>1143</v>
      </c>
      <c r="R328" s="18" t="s">
        <v>1144</v>
      </c>
      <c r="S328" s="18" t="s">
        <v>48</v>
      </c>
      <c r="T328" s="18" t="s">
        <v>35</v>
      </c>
      <c r="U328" s="18" t="s">
        <v>1145</v>
      </c>
      <c r="V328" s="18" t="s">
        <v>131</v>
      </c>
      <c r="W328" s="18" t="s">
        <v>67</v>
      </c>
      <c r="X328" s="18" t="s">
        <v>39</v>
      </c>
      <c r="Y328" s="18" t="s">
        <v>40</v>
      </c>
      <c r="Z328" s="19" t="s">
        <v>942</v>
      </c>
      <c r="AA328" s="20">
        <v>17040000</v>
      </c>
      <c r="AB328" s="19">
        <v>17040000</v>
      </c>
      <c r="AC328" s="21">
        <v>0</v>
      </c>
      <c r="AD328" s="21">
        <v>1420000</v>
      </c>
      <c r="AE328" s="21">
        <v>1420000</v>
      </c>
      <c r="AF328" s="21">
        <v>1420000</v>
      </c>
      <c r="AG328" s="21">
        <v>1420000</v>
      </c>
      <c r="AH328" s="21">
        <v>1420000</v>
      </c>
      <c r="AI328" s="21">
        <v>1420000</v>
      </c>
      <c r="AJ328" s="21">
        <v>1420000</v>
      </c>
      <c r="AK328" s="21">
        <v>1420000</v>
      </c>
      <c r="AL328" s="21">
        <v>1420000</v>
      </c>
      <c r="AM328" s="21">
        <v>1420000</v>
      </c>
      <c r="AN328" s="21">
        <v>2840000</v>
      </c>
      <c r="AO328" s="21">
        <v>0</v>
      </c>
      <c r="AP328" s="21">
        <v>0</v>
      </c>
      <c r="AQ328" s="21">
        <v>0</v>
      </c>
      <c r="AR328" s="21">
        <v>0</v>
      </c>
    </row>
    <row r="329" spans="8:44" ht="39" x14ac:dyDescent="0.35">
      <c r="H329" s="16" t="str">
        <f xml:space="preserve"> _xll.EPMOlapMemberO("[CONTRATO].[PARENTH1].[C05572024]","","C05572024","","000;001")</f>
        <v>C05572024</v>
      </c>
      <c r="I329" s="16" t="str">
        <f xml:space="preserve"> _xll.EPMOlapMemberO("[AREA].[PARENTH1].[10000000091003]","","Ofic. Tecnologías de","","000;001")</f>
        <v>Ofic. Tecnologías de</v>
      </c>
      <c r="J329" s="17" t="str">
        <f xml:space="preserve"> _xll.EPMOlapMemberO("[RUBRO].[PARENTH1].[5145050001]","","EQUIPO DE COMPUTO GER. ADMINISTRATIVA","","000;001")</f>
        <v>EQUIPO DE COMPUTO GER. ADMINISTRATIVA</v>
      </c>
      <c r="K329" s="18" t="s">
        <v>1146</v>
      </c>
      <c r="L329" s="18" t="s">
        <v>40</v>
      </c>
      <c r="M329" s="28" t="s">
        <v>28</v>
      </c>
      <c r="N329" s="18" t="s">
        <v>29</v>
      </c>
      <c r="O329" s="18" t="s">
        <v>30</v>
      </c>
      <c r="P329" s="28" t="s">
        <v>1147</v>
      </c>
      <c r="Q329" s="28" t="s">
        <v>1148</v>
      </c>
      <c r="R329" s="18" t="s">
        <v>1149</v>
      </c>
      <c r="S329" s="18" t="s">
        <v>48</v>
      </c>
      <c r="T329" s="18" t="s">
        <v>35</v>
      </c>
      <c r="U329" s="18" t="s">
        <v>1150</v>
      </c>
      <c r="V329" s="18" t="s">
        <v>226</v>
      </c>
      <c r="W329" s="18" t="s">
        <v>67</v>
      </c>
      <c r="X329" s="18" t="s">
        <v>39</v>
      </c>
      <c r="Y329" s="18" t="s">
        <v>40</v>
      </c>
      <c r="Z329" s="19" t="s">
        <v>942</v>
      </c>
      <c r="AA329" s="20">
        <v>8042980169</v>
      </c>
      <c r="AB329" s="19">
        <v>203529600</v>
      </c>
      <c r="AC329" s="21">
        <v>0</v>
      </c>
      <c r="AD329" s="21">
        <v>16960800</v>
      </c>
      <c r="AE329" s="21">
        <v>16960800</v>
      </c>
      <c r="AF329" s="21">
        <v>16960800</v>
      </c>
      <c r="AG329" s="21">
        <v>16960800</v>
      </c>
      <c r="AH329" s="21">
        <v>16960800</v>
      </c>
      <c r="AI329" s="21">
        <v>16960800</v>
      </c>
      <c r="AJ329" s="21">
        <v>16960800</v>
      </c>
      <c r="AK329" s="21">
        <v>16960800</v>
      </c>
      <c r="AL329" s="21">
        <v>16960800</v>
      </c>
      <c r="AM329" s="21">
        <v>16960800</v>
      </c>
      <c r="AN329" s="21">
        <v>33921600</v>
      </c>
      <c r="AO329" s="21">
        <v>0</v>
      </c>
      <c r="AP329" s="21">
        <v>0</v>
      </c>
      <c r="AQ329" s="21">
        <v>0</v>
      </c>
      <c r="AR329" s="21">
        <v>0</v>
      </c>
    </row>
    <row r="330" spans="8:44" ht="26" x14ac:dyDescent="0.35">
      <c r="H330" s="16" t="str">
        <f xml:space="preserve"> _xll.EPMOlapMemberO("[CONTRATO].[PARENTH1].[C05582024]","","C05582024","","000;001")</f>
        <v>C05582024</v>
      </c>
      <c r="I330" s="16" t="str">
        <f xml:space="preserve"> _xll.EPMOlapMemberO("[AREA].[PARENTH1].[10000000091003]","","Ofic. Tecnologías de","","000;001")</f>
        <v>Ofic. Tecnologías de</v>
      </c>
      <c r="J330" s="17" t="str">
        <f xml:space="preserve"> _xll.EPMOlapMemberO("[RUBRO].[PARENTH1].[5160050000]","","EQUIPO DE COMPUTACION","","000;001")</f>
        <v>EQUIPO DE COMPUTACION</v>
      </c>
      <c r="K330" s="18" t="s">
        <v>1151</v>
      </c>
      <c r="L330" s="18" t="s">
        <v>40</v>
      </c>
      <c r="M330" s="28" t="s">
        <v>28</v>
      </c>
      <c r="N330" s="18" t="s">
        <v>29</v>
      </c>
      <c r="O330" s="18" t="s">
        <v>83</v>
      </c>
      <c r="P330" s="28" t="s">
        <v>1147</v>
      </c>
      <c r="Q330" s="28" t="s">
        <v>1152</v>
      </c>
      <c r="R330" s="18" t="s">
        <v>1149</v>
      </c>
      <c r="S330" s="18" t="s">
        <v>48</v>
      </c>
      <c r="T330" s="18" t="s">
        <v>35</v>
      </c>
      <c r="U330" s="18" t="s">
        <v>1152</v>
      </c>
      <c r="V330" s="18" t="s">
        <v>226</v>
      </c>
      <c r="W330" s="18" t="s">
        <v>67</v>
      </c>
      <c r="X330" s="18" t="s">
        <v>39</v>
      </c>
      <c r="Y330" s="18" t="s">
        <v>40</v>
      </c>
      <c r="Z330" s="19" t="s">
        <v>942</v>
      </c>
      <c r="AA330" s="20">
        <v>23835068483</v>
      </c>
      <c r="AB330" s="19">
        <v>79919448</v>
      </c>
      <c r="AC330" s="21">
        <v>0</v>
      </c>
      <c r="AD330" s="21">
        <v>6659954</v>
      </c>
      <c r="AE330" s="21">
        <v>6659954</v>
      </c>
      <c r="AF330" s="21">
        <v>6659954</v>
      </c>
      <c r="AG330" s="21">
        <v>6659954</v>
      </c>
      <c r="AH330" s="21">
        <v>6659954</v>
      </c>
      <c r="AI330" s="21">
        <v>6659954</v>
      </c>
      <c r="AJ330" s="21">
        <v>6659954</v>
      </c>
      <c r="AK330" s="21">
        <v>6659954</v>
      </c>
      <c r="AL330" s="21">
        <v>6659954</v>
      </c>
      <c r="AM330" s="21">
        <v>6659954</v>
      </c>
      <c r="AN330" s="21">
        <v>13319908</v>
      </c>
      <c r="AO330" s="21">
        <v>0</v>
      </c>
      <c r="AP330" s="21">
        <v>0</v>
      </c>
      <c r="AQ330" s="21">
        <v>0</v>
      </c>
      <c r="AR330" s="21">
        <v>0</v>
      </c>
    </row>
    <row r="331" spans="8:44" ht="29" x14ac:dyDescent="0.35">
      <c r="H331" s="16" t="str">
        <f xml:space="preserve"> _xll.EPMOlapMemberO("[CONTRATO].[PARENTH1].[C05592024]","","C05592024","","000;001")</f>
        <v>C05592024</v>
      </c>
      <c r="I331" s="16" t="str">
        <f xml:space="preserve"> _xll.EPMOlapMemberO("[AREA].[PARENTH1].[10000000091003]","","Ofic. Tecnologías de","","000;001")</f>
        <v>Ofic. Tecnologías de</v>
      </c>
      <c r="J331" s="17" t="str">
        <f xml:space="preserve"> _xll.EPMOlapMemberO("[RUBRO].[PARENTH1].[5160050000]","","EQUIPO DE COMPUTACION","","000;001")</f>
        <v>EQUIPO DE COMPUTACION</v>
      </c>
      <c r="K331" s="18" t="s">
        <v>1153</v>
      </c>
      <c r="L331" s="18" t="s">
        <v>40</v>
      </c>
      <c r="M331" s="28" t="s">
        <v>28</v>
      </c>
      <c r="N331" s="18" t="s">
        <v>29</v>
      </c>
      <c r="O331" s="18" t="s">
        <v>83</v>
      </c>
      <c r="P331" s="28" t="s">
        <v>1154</v>
      </c>
      <c r="Q331" s="28" t="s">
        <v>1155</v>
      </c>
      <c r="R331" s="18" t="s">
        <v>1156</v>
      </c>
      <c r="S331" s="18" t="s">
        <v>48</v>
      </c>
      <c r="T331" s="18" t="s">
        <v>35</v>
      </c>
      <c r="U331" s="18" t="s">
        <v>1157</v>
      </c>
      <c r="V331" s="18" t="s">
        <v>226</v>
      </c>
      <c r="W331" s="18" t="s">
        <v>67</v>
      </c>
      <c r="X331" s="18" t="s">
        <v>39</v>
      </c>
      <c r="Y331" s="18" t="s">
        <v>40</v>
      </c>
      <c r="Z331" s="19" t="s">
        <v>942</v>
      </c>
      <c r="AA331" s="20">
        <v>23835068483</v>
      </c>
      <c r="AB331" s="19">
        <v>600000000</v>
      </c>
      <c r="AC331" s="21">
        <v>0</v>
      </c>
      <c r="AD331" s="21">
        <v>50000000</v>
      </c>
      <c r="AE331" s="21">
        <v>50000000</v>
      </c>
      <c r="AF331" s="21">
        <v>50000000</v>
      </c>
      <c r="AG331" s="21">
        <v>50000000</v>
      </c>
      <c r="AH331" s="21">
        <v>50000000</v>
      </c>
      <c r="AI331" s="21">
        <v>50000000</v>
      </c>
      <c r="AJ331" s="21">
        <v>50000000</v>
      </c>
      <c r="AK331" s="21">
        <v>50000000</v>
      </c>
      <c r="AL331" s="21">
        <v>50000000</v>
      </c>
      <c r="AM331" s="21">
        <v>50000000</v>
      </c>
      <c r="AN331" s="21">
        <v>100000000</v>
      </c>
      <c r="AO331" s="21">
        <v>0</v>
      </c>
      <c r="AP331" s="21">
        <v>0</v>
      </c>
      <c r="AQ331" s="21">
        <v>0</v>
      </c>
      <c r="AR331" s="21">
        <v>0</v>
      </c>
    </row>
    <row r="332" spans="8:44" ht="29" x14ac:dyDescent="0.35">
      <c r="H332" s="16" t="str">
        <f xml:space="preserve"> _xll.EPMOlapMemberO("[CONTRATO].[PARENTH1].[C05602024]","","C05602024","","000;001")</f>
        <v>C05602024</v>
      </c>
      <c r="I332" s="16" t="str">
        <f xml:space="preserve"> _xll.EPMOlapMemberO("[AREA].[PARENTH1].[10000000091003]","","Ofic. Tecnologías de","","000;001")</f>
        <v>Ofic. Tecnologías de</v>
      </c>
      <c r="J332" s="17" t="str">
        <f xml:space="preserve"> _xll.EPMOlapMemberO("[RUBRO].[PARENTH1].[5160050000]","","EQUIPO DE COMPUTACION","","000;001")</f>
        <v>EQUIPO DE COMPUTACION</v>
      </c>
      <c r="K332" s="18" t="s">
        <v>1158</v>
      </c>
      <c r="L332" s="18" t="s">
        <v>40</v>
      </c>
      <c r="M332" s="28" t="s">
        <v>28</v>
      </c>
      <c r="N332" s="18" t="s">
        <v>29</v>
      </c>
      <c r="O332" s="18" t="s">
        <v>83</v>
      </c>
      <c r="P332" s="28" t="s">
        <v>1159</v>
      </c>
      <c r="Q332" s="28" t="s">
        <v>1160</v>
      </c>
      <c r="R332" s="18" t="s">
        <v>967</v>
      </c>
      <c r="S332" s="18" t="s">
        <v>48</v>
      </c>
      <c r="T332" s="18" t="s">
        <v>35</v>
      </c>
      <c r="U332" s="18" t="s">
        <v>1161</v>
      </c>
      <c r="V332" s="18" t="s">
        <v>226</v>
      </c>
      <c r="W332" s="18" t="s">
        <v>67</v>
      </c>
      <c r="X332" s="18" t="s">
        <v>39</v>
      </c>
      <c r="Y332" s="18" t="s">
        <v>40</v>
      </c>
      <c r="Z332" s="19" t="s">
        <v>942</v>
      </c>
      <c r="AA332" s="20">
        <v>23835068483</v>
      </c>
      <c r="AB332" s="19">
        <v>803016436</v>
      </c>
      <c r="AC332" s="21">
        <v>0</v>
      </c>
      <c r="AD332" s="21">
        <v>66918036</v>
      </c>
      <c r="AE332" s="21">
        <v>66918036</v>
      </c>
      <c r="AF332" s="21">
        <v>66918036</v>
      </c>
      <c r="AG332" s="21">
        <v>66918036</v>
      </c>
      <c r="AH332" s="21">
        <v>66918036</v>
      </c>
      <c r="AI332" s="21">
        <v>66918036</v>
      </c>
      <c r="AJ332" s="21">
        <v>66918036</v>
      </c>
      <c r="AK332" s="21">
        <v>66918036</v>
      </c>
      <c r="AL332" s="21">
        <v>66918036</v>
      </c>
      <c r="AM332" s="21">
        <v>66918036</v>
      </c>
      <c r="AN332" s="21">
        <v>133836076</v>
      </c>
      <c r="AO332" s="21">
        <v>0</v>
      </c>
      <c r="AP332" s="21">
        <v>0</v>
      </c>
      <c r="AQ332" s="21">
        <v>0</v>
      </c>
      <c r="AR332" s="21">
        <v>0</v>
      </c>
    </row>
    <row r="333" spans="8:44" ht="26" x14ac:dyDescent="0.35">
      <c r="H333" s="16" t="str">
        <f xml:space="preserve"> _xll.EPMOlapMemberO("[CONTRATO].[PARENTH1].[C05612024]","","C05612024","","000;001")</f>
        <v>C05612024</v>
      </c>
      <c r="I333" s="16" t="str">
        <f xml:space="preserve"> _xll.EPMOlapMemberO("[AREA].[PARENTH1].[10000000091003]","","Ofic. Tecnologías de","","000;001")</f>
        <v>Ofic. Tecnologías de</v>
      </c>
      <c r="J333" s="17" t="str">
        <f xml:space="preserve"> _xll.EPMOlapMemberO("[RUBRO].[PARENTH1].[5160050000]","","EQUIPO DE COMPUTACION","","000;001")</f>
        <v>EQUIPO DE COMPUTACION</v>
      </c>
      <c r="K333" s="18" t="s">
        <v>1162</v>
      </c>
      <c r="L333" s="18" t="s">
        <v>1163</v>
      </c>
      <c r="M333" s="28" t="s">
        <v>28</v>
      </c>
      <c r="N333" s="18" t="s">
        <v>29</v>
      </c>
      <c r="O333" s="18" t="s">
        <v>83</v>
      </c>
      <c r="P333" s="28" t="s">
        <v>1164</v>
      </c>
      <c r="Q333" s="28" t="s">
        <v>1165</v>
      </c>
      <c r="R333" s="18" t="s">
        <v>967</v>
      </c>
      <c r="S333" s="18" t="s">
        <v>48</v>
      </c>
      <c r="T333" s="18" t="s">
        <v>449</v>
      </c>
      <c r="U333" s="18" t="s">
        <v>1166</v>
      </c>
      <c r="V333" s="18" t="s">
        <v>226</v>
      </c>
      <c r="W333" s="18" t="s">
        <v>67</v>
      </c>
      <c r="X333" s="18" t="s">
        <v>39</v>
      </c>
      <c r="Y333" s="18" t="s">
        <v>40</v>
      </c>
      <c r="Z333" s="19" t="s">
        <v>942</v>
      </c>
      <c r="AA333" s="20">
        <v>23835068483</v>
      </c>
      <c r="AB333" s="19">
        <v>518046706</v>
      </c>
      <c r="AC333" s="21">
        <v>0</v>
      </c>
      <c r="AD333" s="21">
        <v>129511676</v>
      </c>
      <c r="AE333" s="21">
        <v>129511677</v>
      </c>
      <c r="AF333" s="21">
        <v>129511676</v>
      </c>
      <c r="AG333" s="21">
        <v>129511677</v>
      </c>
      <c r="AH333" s="21">
        <v>0</v>
      </c>
      <c r="AI333" s="21">
        <v>0</v>
      </c>
      <c r="AJ333" s="21">
        <v>0</v>
      </c>
      <c r="AK333" s="21">
        <v>0</v>
      </c>
      <c r="AL333" s="21">
        <v>0</v>
      </c>
      <c r="AM333" s="21">
        <v>0</v>
      </c>
      <c r="AN333" s="21">
        <v>0</v>
      </c>
      <c r="AO333" s="21">
        <v>0</v>
      </c>
      <c r="AP333" s="21">
        <v>0</v>
      </c>
      <c r="AQ333" s="21">
        <v>0</v>
      </c>
      <c r="AR333" s="21">
        <v>0</v>
      </c>
    </row>
    <row r="334" spans="8:44" ht="29" x14ac:dyDescent="0.35">
      <c r="H334" s="16" t="str">
        <f xml:space="preserve"> _xll.EPMOlapMemberO("[CONTRATO].[PARENTH1].[C05622024]","","C05622024","","000;001")</f>
        <v>C05622024</v>
      </c>
      <c r="I334" s="16" t="str">
        <f xml:space="preserve"> _xll.EPMOlapMemberO("[AREA].[PARENTH1].[10000000091003]","","Ofic. Tecnologías de","","000;001")</f>
        <v>Ofic. Tecnologías de</v>
      </c>
      <c r="J334" s="17" t="str">
        <f xml:space="preserve"> _xll.EPMOlapMemberO("[RUBRO].[PARENTH1].[5160050000]","","EQUIPO DE COMPUTACION","","000;001")</f>
        <v>EQUIPO DE COMPUTACION</v>
      </c>
      <c r="K334" s="18" t="s">
        <v>1167</v>
      </c>
      <c r="L334" s="18" t="s">
        <v>40</v>
      </c>
      <c r="M334" s="28" t="s">
        <v>28</v>
      </c>
      <c r="N334" s="18" t="s">
        <v>29</v>
      </c>
      <c r="O334" s="18" t="s">
        <v>83</v>
      </c>
      <c r="P334" s="28" t="s">
        <v>1029</v>
      </c>
      <c r="Q334" s="28" t="s">
        <v>1168</v>
      </c>
      <c r="R334" s="18" t="s">
        <v>967</v>
      </c>
      <c r="S334" s="18" t="s">
        <v>48</v>
      </c>
      <c r="T334" s="18" t="s">
        <v>35</v>
      </c>
      <c r="U334" s="18" t="s">
        <v>1169</v>
      </c>
      <c r="V334" s="18" t="s">
        <v>226</v>
      </c>
      <c r="W334" s="18" t="s">
        <v>67</v>
      </c>
      <c r="X334" s="18" t="s">
        <v>39</v>
      </c>
      <c r="Y334" s="18" t="s">
        <v>40</v>
      </c>
      <c r="Z334" s="19" t="s">
        <v>942</v>
      </c>
      <c r="AA334" s="20">
        <v>23835068483</v>
      </c>
      <c r="AB334" s="19">
        <v>1272700785</v>
      </c>
      <c r="AC334" s="21">
        <v>0</v>
      </c>
      <c r="AD334" s="21">
        <v>106058399</v>
      </c>
      <c r="AE334" s="21">
        <v>106058399</v>
      </c>
      <c r="AF334" s="21">
        <v>106058399</v>
      </c>
      <c r="AG334" s="21">
        <v>106058399</v>
      </c>
      <c r="AH334" s="21">
        <v>106058399</v>
      </c>
      <c r="AI334" s="21">
        <v>106058399</v>
      </c>
      <c r="AJ334" s="21">
        <v>106058399</v>
      </c>
      <c r="AK334" s="21">
        <v>106058399</v>
      </c>
      <c r="AL334" s="21">
        <v>106058399</v>
      </c>
      <c r="AM334" s="21">
        <v>106058399</v>
      </c>
      <c r="AN334" s="21">
        <v>212116795</v>
      </c>
      <c r="AO334" s="21">
        <v>0</v>
      </c>
      <c r="AP334" s="21">
        <v>0</v>
      </c>
      <c r="AQ334" s="21">
        <v>0</v>
      </c>
      <c r="AR334" s="21">
        <v>0</v>
      </c>
    </row>
    <row r="335" spans="8:44" ht="26" x14ac:dyDescent="0.35">
      <c r="H335" s="16" t="str">
        <f xml:space="preserve"> _xll.EPMOlapMemberO("[CONTRATO].[PARENTH1].[C05632024]","","C05632024","","000;001")</f>
        <v>C05632024</v>
      </c>
      <c r="I335" s="16" t="str">
        <f xml:space="preserve"> _xll.EPMOlapMemberO("[AREA].[PARENTH1].[10000000091003]","","Ofic. Tecnologías de","","000;001")</f>
        <v>Ofic. Tecnologías de</v>
      </c>
      <c r="J335" s="17" t="str">
        <f xml:space="preserve"> _xll.EPMOlapMemberO("[RUBRO].[PARENTH1].[5160050000]","","EQUIPO DE COMPUTACION","","000;001")</f>
        <v>EQUIPO DE COMPUTACION</v>
      </c>
      <c r="K335" s="18" t="s">
        <v>1170</v>
      </c>
      <c r="L335" s="18" t="s">
        <v>40</v>
      </c>
      <c r="M335" s="28" t="s">
        <v>28</v>
      </c>
      <c r="N335" s="18" t="s">
        <v>29</v>
      </c>
      <c r="O335" s="18" t="s">
        <v>83</v>
      </c>
      <c r="P335" s="28" t="s">
        <v>1029</v>
      </c>
      <c r="Q335" s="28" t="s">
        <v>1171</v>
      </c>
      <c r="R335" s="18" t="s">
        <v>967</v>
      </c>
      <c r="S335" s="18" t="s">
        <v>48</v>
      </c>
      <c r="T335" s="18" t="s">
        <v>35</v>
      </c>
      <c r="U335" s="18" t="s">
        <v>1172</v>
      </c>
      <c r="V335" s="18" t="s">
        <v>226</v>
      </c>
      <c r="W335" s="18" t="s">
        <v>67</v>
      </c>
      <c r="X335" s="18" t="s">
        <v>39</v>
      </c>
      <c r="Y335" s="18" t="s">
        <v>40</v>
      </c>
      <c r="Z335" s="19" t="s">
        <v>942</v>
      </c>
      <c r="AA335" s="20">
        <v>23835068483</v>
      </c>
      <c r="AB335" s="19">
        <v>579456000</v>
      </c>
      <c r="AC335" s="21">
        <v>0</v>
      </c>
      <c r="AD335" s="21">
        <v>48288000</v>
      </c>
      <c r="AE335" s="21">
        <v>48288000</v>
      </c>
      <c r="AF335" s="21">
        <v>48288000</v>
      </c>
      <c r="AG335" s="21">
        <v>48288000</v>
      </c>
      <c r="AH335" s="21">
        <v>48288000</v>
      </c>
      <c r="AI335" s="21">
        <v>48288000</v>
      </c>
      <c r="AJ335" s="21">
        <v>48288000</v>
      </c>
      <c r="AK335" s="21">
        <v>48288000</v>
      </c>
      <c r="AL335" s="21">
        <v>48288000</v>
      </c>
      <c r="AM335" s="21">
        <v>48288000</v>
      </c>
      <c r="AN335" s="21">
        <v>96576000</v>
      </c>
      <c r="AO335" s="21">
        <v>0</v>
      </c>
      <c r="AP335" s="21">
        <v>0</v>
      </c>
      <c r="AQ335" s="21">
        <v>0</v>
      </c>
      <c r="AR335" s="21">
        <v>0</v>
      </c>
    </row>
    <row r="336" spans="8:44" ht="39" x14ac:dyDescent="0.35">
      <c r="H336" s="16" t="str">
        <f xml:space="preserve"> _xll.EPMOlapMemberO("[CONTRATO].[PARENTH1].[C05642024]","","C05642024","","000;001")</f>
        <v>C05642024</v>
      </c>
      <c r="I336" s="16" t="str">
        <f xml:space="preserve"> _xll.EPMOlapMemberO("[AREA].[PARENTH1].[10000000091003]","","Ofic. Tecnologías de","","000;001")</f>
        <v>Ofic. Tecnologías de</v>
      </c>
      <c r="J336" s="17" t="str">
        <f xml:space="preserve"> _xll.EPMOlapMemberO("[RUBRO].[PARENTH1].[5145050001]","","EQUIPO DE COMPUTO GER. ADMINISTRATIVA","","000;001")</f>
        <v>EQUIPO DE COMPUTO GER. ADMINISTRATIVA</v>
      </c>
      <c r="K336" s="18" t="s">
        <v>1173</v>
      </c>
      <c r="L336" s="18" t="s">
        <v>40</v>
      </c>
      <c r="M336" s="28" t="s">
        <v>28</v>
      </c>
      <c r="N336" s="18" t="s">
        <v>29</v>
      </c>
      <c r="O336" s="18" t="s">
        <v>30</v>
      </c>
      <c r="P336" s="28" t="s">
        <v>1174</v>
      </c>
      <c r="Q336" s="28" t="s">
        <v>1175</v>
      </c>
      <c r="R336" s="18" t="s">
        <v>1121</v>
      </c>
      <c r="S336" s="18" t="s">
        <v>1176</v>
      </c>
      <c r="T336" s="18" t="s">
        <v>1177</v>
      </c>
      <c r="U336" s="18" t="s">
        <v>1178</v>
      </c>
      <c r="V336" s="18" t="s">
        <v>131</v>
      </c>
      <c r="W336" s="18" t="s">
        <v>67</v>
      </c>
      <c r="X336" s="18" t="s">
        <v>39</v>
      </c>
      <c r="Y336" s="18" t="s">
        <v>40</v>
      </c>
      <c r="Z336" s="19" t="s">
        <v>942</v>
      </c>
      <c r="AA336" s="20">
        <v>8042980169</v>
      </c>
      <c r="AB336" s="19">
        <v>131866069</v>
      </c>
      <c r="AC336" s="21">
        <v>0</v>
      </c>
      <c r="AD336" s="21">
        <v>0</v>
      </c>
      <c r="AE336" s="21">
        <v>0</v>
      </c>
      <c r="AF336" s="21">
        <v>0</v>
      </c>
      <c r="AG336" s="21">
        <v>0</v>
      </c>
      <c r="AH336" s="21">
        <v>0</v>
      </c>
      <c r="AI336" s="21">
        <v>0</v>
      </c>
      <c r="AJ336" s="21">
        <v>0</v>
      </c>
      <c r="AK336" s="21">
        <v>0</v>
      </c>
      <c r="AL336" s="21">
        <v>0</v>
      </c>
      <c r="AM336" s="21">
        <v>0</v>
      </c>
      <c r="AN336" s="21">
        <v>131866069</v>
      </c>
      <c r="AO336" s="21">
        <v>0</v>
      </c>
      <c r="AP336" s="21">
        <v>0</v>
      </c>
      <c r="AQ336" s="21">
        <v>0</v>
      </c>
      <c r="AR336" s="21">
        <v>0</v>
      </c>
    </row>
    <row r="337" spans="8:44" ht="26" x14ac:dyDescent="0.35">
      <c r="H337" s="16" t="str">
        <f xml:space="preserve"> _xll.EPMOlapMemberO("[CONTRATO].[PARENTH1].[C05652024]","","C05652024","","000;001")</f>
        <v>C05652024</v>
      </c>
      <c r="I337" s="16" t="str">
        <f xml:space="preserve"> _xll.EPMOlapMemberO("[AREA].[PARENTH1].[10000000091003]","","Ofic. Tecnologías de","","000;001")</f>
        <v>Ofic. Tecnologías de</v>
      </c>
      <c r="J337" s="17" t="str">
        <f xml:space="preserve"> _xll.EPMOlapMemberO("[RUBRO].[PARENTH1].[5160050000]","","EQUIPO DE COMPUTACION","","000;001")</f>
        <v>EQUIPO DE COMPUTACION</v>
      </c>
      <c r="K337" s="18" t="s">
        <v>1179</v>
      </c>
      <c r="L337" s="18" t="s">
        <v>40</v>
      </c>
      <c r="M337" s="28" t="s">
        <v>28</v>
      </c>
      <c r="N337" s="18" t="s">
        <v>29</v>
      </c>
      <c r="O337" s="18" t="s">
        <v>83</v>
      </c>
      <c r="P337" s="28" t="s">
        <v>288</v>
      </c>
      <c r="Q337" s="28" t="s">
        <v>1180</v>
      </c>
      <c r="R337" s="18" t="s">
        <v>967</v>
      </c>
      <c r="S337" s="18" t="s">
        <v>48</v>
      </c>
      <c r="T337" s="18" t="s">
        <v>35</v>
      </c>
      <c r="U337" s="18" t="s">
        <v>1181</v>
      </c>
      <c r="V337" s="18" t="s">
        <v>226</v>
      </c>
      <c r="W337" s="18" t="s">
        <v>67</v>
      </c>
      <c r="X337" s="18" t="s">
        <v>39</v>
      </c>
      <c r="Y337" s="18" t="s">
        <v>40</v>
      </c>
      <c r="Z337" s="19" t="s">
        <v>942</v>
      </c>
      <c r="AA337" s="20">
        <v>23835068483</v>
      </c>
      <c r="AB337" s="19">
        <v>67830000</v>
      </c>
      <c r="AC337" s="21">
        <v>0</v>
      </c>
      <c r="AD337" s="21">
        <v>5652500</v>
      </c>
      <c r="AE337" s="21">
        <v>5652500</v>
      </c>
      <c r="AF337" s="21">
        <v>5652500</v>
      </c>
      <c r="AG337" s="21">
        <v>5652500</v>
      </c>
      <c r="AH337" s="21">
        <v>5652500</v>
      </c>
      <c r="AI337" s="21">
        <v>5652500</v>
      </c>
      <c r="AJ337" s="21">
        <v>5652500</v>
      </c>
      <c r="AK337" s="21">
        <v>5652500</v>
      </c>
      <c r="AL337" s="21">
        <v>5652500</v>
      </c>
      <c r="AM337" s="21">
        <v>5652500</v>
      </c>
      <c r="AN337" s="21">
        <v>11305000</v>
      </c>
      <c r="AO337" s="21">
        <v>0</v>
      </c>
      <c r="AP337" s="21">
        <v>0</v>
      </c>
      <c r="AQ337" s="21">
        <v>0</v>
      </c>
      <c r="AR337" s="21">
        <v>0</v>
      </c>
    </row>
    <row r="338" spans="8:44" ht="29" x14ac:dyDescent="0.35">
      <c r="H338" s="16" t="str">
        <f xml:space="preserve"> _xll.EPMOlapMemberO("[CONTRATO].[PARENTH1].[C05682024]","","C05682024","","000;001")</f>
        <v>C05682024</v>
      </c>
      <c r="I338" s="16" t="str">
        <f xml:space="preserve"> _xll.EPMOlapMemberO("[AREA].[PARENTH1].[10000000091003]","","Ofic. Tecnologías de","","000;001")</f>
        <v>Ofic. Tecnologías de</v>
      </c>
      <c r="J338" s="17" t="str">
        <f xml:space="preserve"> _xll.EPMOlapMemberO("[RUBRO].[PARENTH1].[5130200000]","","AVALUOS","","000;001")</f>
        <v>AVALUOS</v>
      </c>
      <c r="K338" s="18" t="s">
        <v>1182</v>
      </c>
      <c r="L338" s="18" t="s">
        <v>40</v>
      </c>
      <c r="M338" s="28" t="s">
        <v>28</v>
      </c>
      <c r="N338" s="18" t="s">
        <v>29</v>
      </c>
      <c r="O338" s="18" t="s">
        <v>61</v>
      </c>
      <c r="P338" s="28" t="s">
        <v>288</v>
      </c>
      <c r="Q338" s="28" t="s">
        <v>1183</v>
      </c>
      <c r="R338" s="18" t="s">
        <v>1184</v>
      </c>
      <c r="S338" s="18" t="s">
        <v>48</v>
      </c>
      <c r="T338" s="18" t="s">
        <v>35</v>
      </c>
      <c r="U338" s="18" t="s">
        <v>1185</v>
      </c>
      <c r="V338" s="18" t="s">
        <v>131</v>
      </c>
      <c r="W338" s="18" t="s">
        <v>67</v>
      </c>
      <c r="X338" s="18" t="s">
        <v>39</v>
      </c>
      <c r="Y338" s="18" t="s">
        <v>40</v>
      </c>
      <c r="Z338" s="19" t="s">
        <v>942</v>
      </c>
      <c r="AA338" s="20">
        <v>1978262247</v>
      </c>
      <c r="AB338" s="19">
        <v>114816123</v>
      </c>
      <c r="AC338" s="21">
        <v>0</v>
      </c>
      <c r="AD338" s="21">
        <v>0</v>
      </c>
      <c r="AE338" s="21">
        <v>0</v>
      </c>
      <c r="AF338" s="21">
        <v>0</v>
      </c>
      <c r="AG338" s="21">
        <v>0</v>
      </c>
      <c r="AH338" s="21">
        <v>0</v>
      </c>
      <c r="AI338" s="21">
        <v>0</v>
      </c>
      <c r="AJ338" s="21">
        <v>0</v>
      </c>
      <c r="AK338" s="21">
        <v>0</v>
      </c>
      <c r="AL338" s="21">
        <v>0</v>
      </c>
      <c r="AM338" s="21">
        <v>0</v>
      </c>
      <c r="AN338" s="21">
        <v>114816123</v>
      </c>
      <c r="AO338" s="21">
        <v>0</v>
      </c>
      <c r="AP338" s="21">
        <v>0</v>
      </c>
      <c r="AQ338" s="21">
        <v>0</v>
      </c>
      <c r="AR338" s="21">
        <v>0</v>
      </c>
    </row>
    <row r="339" spans="8:44" ht="39" x14ac:dyDescent="0.35">
      <c r="H339" s="16" t="str">
        <f xml:space="preserve"> _xll.EPMOlapMemberO("[CONTRATO].[PARENTH1].[C05692024]","","C05692024","","000;001")</f>
        <v>C05692024</v>
      </c>
      <c r="I339" s="16" t="str">
        <f xml:space="preserve"> _xll.EPMOlapMemberO("[AREA].[PARENTH1].[10000000091003]","","Ofic. Tecnologías de","","000;001")</f>
        <v>Ofic. Tecnologías de</v>
      </c>
      <c r="J339" s="17" t="str">
        <f xml:space="preserve"> _xll.EPMOlapMemberO("[RUBRO].[PARENTH1].[5145050001]","","EQUIPO DE COMPUTO GER. ADMINISTRATIVA","","000;001")</f>
        <v>EQUIPO DE COMPUTO GER. ADMINISTRATIVA</v>
      </c>
      <c r="K339" s="18" t="s">
        <v>1186</v>
      </c>
      <c r="L339" s="18" t="s">
        <v>40</v>
      </c>
      <c r="M339" s="28" t="s">
        <v>28</v>
      </c>
      <c r="N339" s="18" t="s">
        <v>29</v>
      </c>
      <c r="O339" s="18" t="s">
        <v>30</v>
      </c>
      <c r="P339" s="28" t="s">
        <v>288</v>
      </c>
      <c r="Q339" s="28" t="s">
        <v>1187</v>
      </c>
      <c r="R339" s="18" t="s">
        <v>1121</v>
      </c>
      <c r="S339" s="18" t="s">
        <v>1188</v>
      </c>
      <c r="T339" s="18" t="s">
        <v>35</v>
      </c>
      <c r="U339" s="18" t="s">
        <v>1189</v>
      </c>
      <c r="V339" s="18" t="s">
        <v>131</v>
      </c>
      <c r="W339" s="18" t="s">
        <v>67</v>
      </c>
      <c r="X339" s="18" t="s">
        <v>39</v>
      </c>
      <c r="Y339" s="18" t="s">
        <v>40</v>
      </c>
      <c r="Z339" s="19" t="s">
        <v>942</v>
      </c>
      <c r="AA339" s="20">
        <v>8042980169</v>
      </c>
      <c r="AB339" s="19">
        <v>564000000</v>
      </c>
      <c r="AC339" s="21">
        <v>0</v>
      </c>
      <c r="AD339" s="21">
        <v>22000000</v>
      </c>
      <c r="AE339" s="21">
        <v>22000000</v>
      </c>
      <c r="AF339" s="21">
        <v>22000000</v>
      </c>
      <c r="AG339" s="21">
        <v>122000000</v>
      </c>
      <c r="AH339" s="21">
        <v>22000000</v>
      </c>
      <c r="AI339" s="21">
        <v>22000000</v>
      </c>
      <c r="AJ339" s="21">
        <v>22000000</v>
      </c>
      <c r="AK339" s="21">
        <v>122000000</v>
      </c>
      <c r="AL339" s="21">
        <v>22000000</v>
      </c>
      <c r="AM339" s="21">
        <v>22000000</v>
      </c>
      <c r="AN339" s="21">
        <v>144000000</v>
      </c>
      <c r="AO339" s="21">
        <v>0</v>
      </c>
      <c r="AP339" s="21">
        <v>0</v>
      </c>
      <c r="AQ339" s="21">
        <v>0</v>
      </c>
      <c r="AR339" s="21">
        <v>0</v>
      </c>
    </row>
    <row r="340" spans="8:44" ht="39" x14ac:dyDescent="0.35">
      <c r="H340" s="16" t="str">
        <f xml:space="preserve"> _xll.EPMOlapMemberO("[CONTRATO].[PARENTH1].[C05702024]","","C05702024","","000;001")</f>
        <v>C05702024</v>
      </c>
      <c r="I340" s="16" t="str">
        <f xml:space="preserve"> _xll.EPMOlapMemberO("[AREA].[PARENTH1].[10000000091003]","","Ofic. Tecnologías de","","000;001")</f>
        <v>Ofic. Tecnologías de</v>
      </c>
      <c r="J340" s="17" t="str">
        <f xml:space="preserve"> _xll.EPMOlapMemberO("[RUBRO].[PARENTH1].[5145050001]","","EQUIPO DE COMPUTO GER. ADMINISTRATIVA","","000;001")</f>
        <v>EQUIPO DE COMPUTO GER. ADMINISTRATIVA</v>
      </c>
      <c r="K340" s="18" t="s">
        <v>1190</v>
      </c>
      <c r="L340" s="18" t="s">
        <v>40</v>
      </c>
      <c r="M340" s="28" t="s">
        <v>28</v>
      </c>
      <c r="N340" s="18" t="s">
        <v>29</v>
      </c>
      <c r="O340" s="18" t="s">
        <v>30</v>
      </c>
      <c r="P340" s="28" t="s">
        <v>288</v>
      </c>
      <c r="Q340" s="28" t="s">
        <v>1191</v>
      </c>
      <c r="R340" s="18" t="s">
        <v>1009</v>
      </c>
      <c r="S340" s="18" t="s">
        <v>1034</v>
      </c>
      <c r="T340" s="18" t="s">
        <v>1192</v>
      </c>
      <c r="U340" s="18" t="s">
        <v>1193</v>
      </c>
      <c r="V340" s="18" t="s">
        <v>131</v>
      </c>
      <c r="W340" s="18" t="s">
        <v>67</v>
      </c>
      <c r="X340" s="18" t="s">
        <v>39</v>
      </c>
      <c r="Y340" s="18" t="s">
        <v>40</v>
      </c>
      <c r="Z340" s="19" t="s">
        <v>942</v>
      </c>
      <c r="AA340" s="20">
        <v>8042980169</v>
      </c>
      <c r="AB340" s="19">
        <v>30000000</v>
      </c>
      <c r="AC340" s="21">
        <v>0</v>
      </c>
      <c r="AD340" s="21">
        <v>0</v>
      </c>
      <c r="AE340" s="21">
        <v>0</v>
      </c>
      <c r="AF340" s="21">
        <v>0</v>
      </c>
      <c r="AG340" s="21">
        <v>0</v>
      </c>
      <c r="AH340" s="21">
        <v>0</v>
      </c>
      <c r="AI340" s="21">
        <v>0</v>
      </c>
      <c r="AJ340" s="21">
        <v>0</v>
      </c>
      <c r="AK340" s="21">
        <v>0</v>
      </c>
      <c r="AL340" s="21">
        <v>30000000</v>
      </c>
      <c r="AM340" s="21">
        <v>0</v>
      </c>
      <c r="AN340" s="21">
        <v>0</v>
      </c>
      <c r="AO340" s="21">
        <v>0</v>
      </c>
      <c r="AP340" s="21">
        <v>0</v>
      </c>
      <c r="AQ340" s="21">
        <v>0</v>
      </c>
      <c r="AR340" s="21">
        <v>0</v>
      </c>
    </row>
    <row r="341" spans="8:44" ht="26" x14ac:dyDescent="0.35">
      <c r="H341" s="16" t="str">
        <f xml:space="preserve"> _xll.EPMOlapMemberO("[CONTRATO].[PARENTH1].[C05712024]","","C05712024","","000;001")</f>
        <v>C05712024</v>
      </c>
      <c r="I341" s="16" t="str">
        <f xml:space="preserve"> _xll.EPMOlapMemberO("[AREA].[PARENTH1].[10000000091003]","","Ofic. Tecnologías de","","000;001")</f>
        <v>Ofic. Tecnologías de</v>
      </c>
      <c r="J341" s="17" t="str">
        <f xml:space="preserve"> _xll.EPMOlapMemberO("[RUBRO].[PARENTH1].[5160050000]","","EQUIPO DE COMPUTACION","","000;001")</f>
        <v>EQUIPO DE COMPUTACION</v>
      </c>
      <c r="K341" s="18" t="s">
        <v>1194</v>
      </c>
      <c r="L341" s="18" t="s">
        <v>40</v>
      </c>
      <c r="M341" s="28" t="s">
        <v>28</v>
      </c>
      <c r="N341" s="18" t="s">
        <v>29</v>
      </c>
      <c r="O341" s="18" t="s">
        <v>83</v>
      </c>
      <c r="P341" s="28" t="s">
        <v>965</v>
      </c>
      <c r="Q341" s="28" t="s">
        <v>1195</v>
      </c>
      <c r="R341" s="18" t="s">
        <v>967</v>
      </c>
      <c r="S341" s="18" t="s">
        <v>48</v>
      </c>
      <c r="T341" s="18" t="s">
        <v>35</v>
      </c>
      <c r="U341" s="18" t="s">
        <v>1196</v>
      </c>
      <c r="V341" s="18" t="s">
        <v>131</v>
      </c>
      <c r="W341" s="18" t="s">
        <v>67</v>
      </c>
      <c r="X341" s="18" t="s">
        <v>39</v>
      </c>
      <c r="Y341" s="18" t="s">
        <v>40</v>
      </c>
      <c r="Z341" s="19" t="s">
        <v>942</v>
      </c>
      <c r="AA341" s="20">
        <v>23835068483</v>
      </c>
      <c r="AB341" s="19">
        <v>180000000</v>
      </c>
      <c r="AC341" s="21">
        <v>0</v>
      </c>
      <c r="AD341" s="21">
        <v>15000000</v>
      </c>
      <c r="AE341" s="21">
        <v>15000000</v>
      </c>
      <c r="AF341" s="21">
        <v>15000000</v>
      </c>
      <c r="AG341" s="21">
        <v>15000000</v>
      </c>
      <c r="AH341" s="21">
        <v>15000000</v>
      </c>
      <c r="AI341" s="21">
        <v>15000000</v>
      </c>
      <c r="AJ341" s="21">
        <v>15000000</v>
      </c>
      <c r="AK341" s="21">
        <v>15000000</v>
      </c>
      <c r="AL341" s="21">
        <v>15000000</v>
      </c>
      <c r="AM341" s="21">
        <v>15000000</v>
      </c>
      <c r="AN341" s="21">
        <v>30000000</v>
      </c>
      <c r="AO341" s="21">
        <v>0</v>
      </c>
      <c r="AP341" s="21">
        <v>0</v>
      </c>
      <c r="AQ341" s="21">
        <v>0</v>
      </c>
      <c r="AR341" s="21">
        <v>0</v>
      </c>
    </row>
    <row r="342" spans="8:44" ht="26" x14ac:dyDescent="0.35">
      <c r="H342" s="16" t="str">
        <f xml:space="preserve"> _xll.EPMOlapMemberO("[CONTRATO].[PARENTH1].[C05722024]","","C05722024","","000;001")</f>
        <v>C05722024</v>
      </c>
      <c r="I342" s="16" t="str">
        <f xml:space="preserve"> _xll.EPMOlapMemberO("[AREA].[PARENTH1].[10000000091003]","","Ofic. Tecnologías de","","000;001")</f>
        <v>Ofic. Tecnologías de</v>
      </c>
      <c r="J342" s="17" t="str">
        <f xml:space="preserve"> _xll.EPMOlapMemberO("[RUBRO].[PARENTH1].[5160050000]","","EQUIPO DE COMPUTACION","","000;001")</f>
        <v>EQUIPO DE COMPUTACION</v>
      </c>
      <c r="K342" s="18" t="s">
        <v>1197</v>
      </c>
      <c r="L342" s="18" t="s">
        <v>40</v>
      </c>
      <c r="M342" s="28" t="s">
        <v>28</v>
      </c>
      <c r="N342" s="18" t="s">
        <v>29</v>
      </c>
      <c r="O342" s="18" t="s">
        <v>83</v>
      </c>
      <c r="P342" s="28" t="s">
        <v>1198</v>
      </c>
      <c r="Q342" s="28" t="s">
        <v>1199</v>
      </c>
      <c r="R342" s="18" t="s">
        <v>967</v>
      </c>
      <c r="S342" s="18" t="s">
        <v>48</v>
      </c>
      <c r="T342" s="18" t="s">
        <v>35</v>
      </c>
      <c r="U342" s="18" t="s">
        <v>1200</v>
      </c>
      <c r="V342" s="18" t="s">
        <v>226</v>
      </c>
      <c r="W342" s="18" t="s">
        <v>67</v>
      </c>
      <c r="X342" s="18" t="s">
        <v>39</v>
      </c>
      <c r="Y342" s="18" t="s">
        <v>40</v>
      </c>
      <c r="Z342" s="19" t="s">
        <v>942</v>
      </c>
      <c r="AA342" s="20">
        <v>23835068483</v>
      </c>
      <c r="AB342" s="19">
        <v>443066470</v>
      </c>
      <c r="AC342" s="21">
        <v>0</v>
      </c>
      <c r="AD342" s="21">
        <v>0</v>
      </c>
      <c r="AE342" s="21">
        <v>40278770</v>
      </c>
      <c r="AF342" s="21">
        <v>40278770</v>
      </c>
      <c r="AG342" s="21">
        <v>40278770</v>
      </c>
      <c r="AH342" s="21">
        <v>40278770</v>
      </c>
      <c r="AI342" s="21">
        <v>40278770</v>
      </c>
      <c r="AJ342" s="21">
        <v>40278770</v>
      </c>
      <c r="AK342" s="21">
        <v>40278770</v>
      </c>
      <c r="AL342" s="21">
        <v>40278770</v>
      </c>
      <c r="AM342" s="21">
        <v>40278770</v>
      </c>
      <c r="AN342" s="21">
        <v>80557540</v>
      </c>
      <c r="AO342" s="21">
        <v>0</v>
      </c>
      <c r="AP342" s="21">
        <v>0</v>
      </c>
      <c r="AQ342" s="21">
        <v>0</v>
      </c>
      <c r="AR342" s="21">
        <v>0</v>
      </c>
    </row>
    <row r="343" spans="8:44" ht="39" x14ac:dyDescent="0.35">
      <c r="H343" s="16" t="str">
        <f xml:space="preserve"> _xll.EPMOlapMemberO("[CONTRATO].[PARENTH1].[C05732024]","","C05732024","","000;001")</f>
        <v>C05732024</v>
      </c>
      <c r="I343" s="16" t="str">
        <f xml:space="preserve"> _xll.EPMOlapMemberO("[AREA].[PARENTH1].[10000000091003]","","Ofic. Tecnologías de","","000;001")</f>
        <v>Ofic. Tecnologías de</v>
      </c>
      <c r="J343" s="17" t="str">
        <f xml:space="preserve"> _xll.EPMOlapMemberO("[RUBRO].[PARENTH1].[5145050001]","","EQUIPO DE COMPUTO GER. ADMINISTRATIVA","","000;001")</f>
        <v>EQUIPO DE COMPUTO GER. ADMINISTRATIVA</v>
      </c>
      <c r="K343" s="18" t="s">
        <v>1201</v>
      </c>
      <c r="L343" s="18" t="s">
        <v>40</v>
      </c>
      <c r="M343" s="28" t="s">
        <v>28</v>
      </c>
      <c r="N343" s="18" t="s">
        <v>29</v>
      </c>
      <c r="O343" s="18" t="s">
        <v>30</v>
      </c>
      <c r="P343" s="28" t="s">
        <v>1198</v>
      </c>
      <c r="Q343" s="28" t="s">
        <v>1202</v>
      </c>
      <c r="R343" s="18" t="s">
        <v>967</v>
      </c>
      <c r="S343" s="18" t="s">
        <v>48</v>
      </c>
      <c r="T343" s="18" t="s">
        <v>35</v>
      </c>
      <c r="U343" s="18" t="s">
        <v>1203</v>
      </c>
      <c r="V343" s="18" t="s">
        <v>226</v>
      </c>
      <c r="W343" s="18" t="s">
        <v>67</v>
      </c>
      <c r="X343" s="18" t="s">
        <v>39</v>
      </c>
      <c r="Y343" s="18" t="s">
        <v>40</v>
      </c>
      <c r="Z343" s="19" t="s">
        <v>942</v>
      </c>
      <c r="AA343" s="20">
        <v>8042980169</v>
      </c>
      <c r="AB343" s="19">
        <v>298467720</v>
      </c>
      <c r="AC343" s="21">
        <v>0</v>
      </c>
      <c r="AD343" s="21">
        <v>0</v>
      </c>
      <c r="AE343" s="21">
        <v>298467720</v>
      </c>
      <c r="AF343" s="21">
        <v>0</v>
      </c>
      <c r="AG343" s="21">
        <v>0</v>
      </c>
      <c r="AH343" s="21">
        <v>0</v>
      </c>
      <c r="AI343" s="21">
        <v>0</v>
      </c>
      <c r="AJ343" s="21">
        <v>0</v>
      </c>
      <c r="AK343" s="21">
        <v>0</v>
      </c>
      <c r="AL343" s="21">
        <v>0</v>
      </c>
      <c r="AM343" s="21">
        <v>0</v>
      </c>
      <c r="AN343" s="21">
        <v>0</v>
      </c>
      <c r="AO343" s="21">
        <v>0</v>
      </c>
      <c r="AP343" s="21">
        <v>0</v>
      </c>
      <c r="AQ343" s="21">
        <v>0</v>
      </c>
      <c r="AR343" s="21">
        <v>0</v>
      </c>
    </row>
    <row r="344" spans="8:44" ht="39" x14ac:dyDescent="0.35">
      <c r="H344" s="16" t="str">
        <f xml:space="preserve"> _xll.EPMOlapMemberO("[CONTRATO].[PARENTH1].[C05742024]","","C05742024","","000;001")</f>
        <v>C05742024</v>
      </c>
      <c r="I344" s="16" t="str">
        <f xml:space="preserve"> _xll.EPMOlapMemberO("[AREA].[PARENTH1].[10000000091003]","","Ofic. Tecnologías de","","000;001")</f>
        <v>Ofic. Tecnologías de</v>
      </c>
      <c r="J344" s="17" t="str">
        <f xml:space="preserve"> _xll.EPMOlapMemberO("[RUBRO].[PARENTH1].[5145050001]","","EQUIPO DE COMPUTO GER. ADMINISTRATIVA","","000;001")</f>
        <v>EQUIPO DE COMPUTO GER. ADMINISTRATIVA</v>
      </c>
      <c r="K344" s="18" t="s">
        <v>1204</v>
      </c>
      <c r="L344" s="18" t="s">
        <v>40</v>
      </c>
      <c r="M344" s="28" t="s">
        <v>28</v>
      </c>
      <c r="N344" s="18" t="s">
        <v>29</v>
      </c>
      <c r="O344" s="18" t="s">
        <v>30</v>
      </c>
      <c r="P344" s="28" t="s">
        <v>1205</v>
      </c>
      <c r="Q344" s="28" t="s">
        <v>1206</v>
      </c>
      <c r="R344" s="18" t="s">
        <v>967</v>
      </c>
      <c r="S344" s="18" t="s">
        <v>48</v>
      </c>
      <c r="T344" s="18" t="s">
        <v>35</v>
      </c>
      <c r="U344" s="18" t="s">
        <v>1207</v>
      </c>
      <c r="V344" s="18" t="s">
        <v>226</v>
      </c>
      <c r="W344" s="18" t="s">
        <v>67</v>
      </c>
      <c r="X344" s="18" t="s">
        <v>39</v>
      </c>
      <c r="Y344" s="18" t="s">
        <v>40</v>
      </c>
      <c r="Z344" s="19" t="s">
        <v>942</v>
      </c>
      <c r="AA344" s="20">
        <v>8042980169</v>
      </c>
      <c r="AB344" s="19">
        <v>337212312</v>
      </c>
      <c r="AC344" s="21">
        <v>0</v>
      </c>
      <c r="AD344" s="21">
        <v>0</v>
      </c>
      <c r="AE344" s="21">
        <v>0</v>
      </c>
      <c r="AF344" s="21">
        <v>33721231</v>
      </c>
      <c r="AG344" s="21">
        <v>33721231</v>
      </c>
      <c r="AH344" s="21">
        <v>33721231</v>
      </c>
      <c r="AI344" s="21">
        <v>33721231</v>
      </c>
      <c r="AJ344" s="21">
        <v>33721231</v>
      </c>
      <c r="AK344" s="21">
        <v>33721231</v>
      </c>
      <c r="AL344" s="21">
        <v>33721231</v>
      </c>
      <c r="AM344" s="21">
        <v>33721231</v>
      </c>
      <c r="AN344" s="21">
        <v>67442464</v>
      </c>
      <c r="AO344" s="21">
        <v>0</v>
      </c>
      <c r="AP344" s="21">
        <v>0</v>
      </c>
      <c r="AQ344" s="21">
        <v>0</v>
      </c>
      <c r="AR344" s="21">
        <v>0</v>
      </c>
    </row>
    <row r="345" spans="8:44" ht="26" x14ac:dyDescent="0.35">
      <c r="H345" s="16" t="str">
        <f xml:space="preserve"> _xll.EPMOlapMemberO("[CONTRATO].[PARENTH1].[C05752024]","","C05752024","","000;001")</f>
        <v>C05752024</v>
      </c>
      <c r="I345" s="16" t="str">
        <f xml:space="preserve"> _xll.EPMOlapMemberO("[AREA].[PARENTH1].[10000000091003]","","Ofic. Tecnologías de","","000;001")</f>
        <v>Ofic. Tecnologías de</v>
      </c>
      <c r="J345" s="17" t="str">
        <f xml:space="preserve"> _xll.EPMOlapMemberO("[RUBRO].[PARENTH1].[5160050000]","","EQUIPO DE COMPUTACION","","000;001")</f>
        <v>EQUIPO DE COMPUTACION</v>
      </c>
      <c r="K345" s="18" t="s">
        <v>1208</v>
      </c>
      <c r="L345" s="18" t="s">
        <v>40</v>
      </c>
      <c r="M345" s="28" t="s">
        <v>28</v>
      </c>
      <c r="N345" s="18" t="s">
        <v>29</v>
      </c>
      <c r="O345" s="18" t="s">
        <v>83</v>
      </c>
      <c r="P345" s="28" t="s">
        <v>1205</v>
      </c>
      <c r="Q345" s="28" t="s">
        <v>1209</v>
      </c>
      <c r="R345" s="18" t="s">
        <v>967</v>
      </c>
      <c r="S345" s="18" t="s">
        <v>48</v>
      </c>
      <c r="T345" s="18" t="s">
        <v>35</v>
      </c>
      <c r="U345" s="18" t="s">
        <v>1210</v>
      </c>
      <c r="V345" s="18" t="s">
        <v>226</v>
      </c>
      <c r="W345" s="18" t="s">
        <v>67</v>
      </c>
      <c r="X345" s="18" t="s">
        <v>39</v>
      </c>
      <c r="Y345" s="18" t="s">
        <v>40</v>
      </c>
      <c r="Z345" s="19" t="s">
        <v>942</v>
      </c>
      <c r="AA345" s="20">
        <v>23835068483</v>
      </c>
      <c r="AB345" s="19">
        <v>584286192</v>
      </c>
      <c r="AC345" s="21">
        <v>0</v>
      </c>
      <c r="AD345" s="21">
        <v>0</v>
      </c>
      <c r="AE345" s="21">
        <v>0</v>
      </c>
      <c r="AF345" s="21">
        <v>58428619</v>
      </c>
      <c r="AG345" s="21">
        <v>58428619</v>
      </c>
      <c r="AH345" s="21">
        <v>58428619</v>
      </c>
      <c r="AI345" s="21">
        <v>58428619</v>
      </c>
      <c r="AJ345" s="21">
        <v>58428619</v>
      </c>
      <c r="AK345" s="21">
        <v>58428619</v>
      </c>
      <c r="AL345" s="21">
        <v>58428619</v>
      </c>
      <c r="AM345" s="21">
        <v>58428619</v>
      </c>
      <c r="AN345" s="21">
        <v>116857240</v>
      </c>
      <c r="AO345" s="21">
        <v>0</v>
      </c>
      <c r="AP345" s="21">
        <v>0</v>
      </c>
      <c r="AQ345" s="21">
        <v>0</v>
      </c>
      <c r="AR345" s="21">
        <v>0</v>
      </c>
    </row>
    <row r="346" spans="8:44" ht="39" x14ac:dyDescent="0.35">
      <c r="H346" s="16" t="str">
        <f xml:space="preserve"> _xll.EPMOlapMemberO("[CONTRATO].[PARENTH1].[C05762024]","","C05762024","","000;001")</f>
        <v>C05762024</v>
      </c>
      <c r="I346" s="16" t="str">
        <f xml:space="preserve"> _xll.EPMOlapMemberO("[AREA].[PARENTH1].[10000000091003]","","Ofic. Tecnologías de","","000;001")</f>
        <v>Ofic. Tecnologías de</v>
      </c>
      <c r="J346" s="17" t="str">
        <f xml:space="preserve"> _xll.EPMOlapMemberO("[RUBRO].[PARENTH1].[5145050001]","","EQUIPO DE COMPUTO GER. ADMINISTRATIVA","","000;001")</f>
        <v>EQUIPO DE COMPUTO GER. ADMINISTRATIVA</v>
      </c>
      <c r="K346" s="18" t="s">
        <v>1211</v>
      </c>
      <c r="L346" s="18" t="s">
        <v>40</v>
      </c>
      <c r="M346" s="28" t="s">
        <v>28</v>
      </c>
      <c r="N346" s="18" t="s">
        <v>29</v>
      </c>
      <c r="O346" s="18" t="s">
        <v>30</v>
      </c>
      <c r="P346" s="28" t="s">
        <v>1205</v>
      </c>
      <c r="Q346" s="28" t="s">
        <v>1212</v>
      </c>
      <c r="R346" s="18" t="s">
        <v>967</v>
      </c>
      <c r="S346" s="18" t="s">
        <v>1213</v>
      </c>
      <c r="T346" s="18" t="s">
        <v>35</v>
      </c>
      <c r="U346" s="18" t="s">
        <v>1214</v>
      </c>
      <c r="V346" s="18" t="s">
        <v>226</v>
      </c>
      <c r="W346" s="18" t="s">
        <v>67</v>
      </c>
      <c r="X346" s="18" t="s">
        <v>39</v>
      </c>
      <c r="Y346" s="18" t="s">
        <v>40</v>
      </c>
      <c r="Z346" s="19" t="s">
        <v>942</v>
      </c>
      <c r="AA346" s="20">
        <v>8042980169</v>
      </c>
      <c r="AB346" s="19">
        <v>212052400</v>
      </c>
      <c r="AC346" s="21">
        <v>0</v>
      </c>
      <c r="AD346" s="21">
        <v>0</v>
      </c>
      <c r="AE346" s="21">
        <v>0</v>
      </c>
      <c r="AF346" s="21">
        <v>0</v>
      </c>
      <c r="AG346" s="21">
        <v>0</v>
      </c>
      <c r="AH346" s="21">
        <v>0</v>
      </c>
      <c r="AI346" s="21">
        <v>0</v>
      </c>
      <c r="AJ346" s="21">
        <v>0</v>
      </c>
      <c r="AK346" s="21">
        <v>212052400</v>
      </c>
      <c r="AL346" s="21">
        <v>0</v>
      </c>
      <c r="AM346" s="21">
        <v>0</v>
      </c>
      <c r="AN346" s="21">
        <v>0</v>
      </c>
      <c r="AO346" s="21">
        <v>0</v>
      </c>
      <c r="AP346" s="21">
        <v>0</v>
      </c>
      <c r="AQ346" s="21">
        <v>0</v>
      </c>
      <c r="AR346" s="21">
        <v>0</v>
      </c>
    </row>
    <row r="347" spans="8:44" ht="26" x14ac:dyDescent="0.35">
      <c r="H347" s="16" t="str">
        <f xml:space="preserve"> _xll.EPMOlapMemberO("[CONTRATO].[PARENTH1].[C05772024]","","C05772024","","000;001")</f>
        <v>C05772024</v>
      </c>
      <c r="I347" s="16" t="str">
        <f xml:space="preserve"> _xll.EPMOlapMemberO("[AREA].[PARENTH1].[10000000091003]","","Ofic. Tecnologías de","","000;001")</f>
        <v>Ofic. Tecnologías de</v>
      </c>
      <c r="J347" s="17" t="str">
        <f xml:space="preserve"> _xll.EPMOlapMemberO("[RUBRO].[PARENTH1].[5160050000]","","EQUIPO DE COMPUTACION","","000;001")</f>
        <v>EQUIPO DE COMPUTACION</v>
      </c>
      <c r="K347" s="18" t="s">
        <v>1215</v>
      </c>
      <c r="L347" s="18" t="s">
        <v>40</v>
      </c>
      <c r="M347" s="28" t="s">
        <v>28</v>
      </c>
      <c r="N347" s="18" t="s">
        <v>29</v>
      </c>
      <c r="O347" s="18" t="s">
        <v>980</v>
      </c>
      <c r="P347" s="28" t="s">
        <v>1205</v>
      </c>
      <c r="Q347" s="28" t="s">
        <v>1216</v>
      </c>
      <c r="R347" s="18" t="s">
        <v>967</v>
      </c>
      <c r="S347" s="18" t="s">
        <v>1213</v>
      </c>
      <c r="T347" s="18" t="s">
        <v>35</v>
      </c>
      <c r="U347" s="18" t="s">
        <v>1217</v>
      </c>
      <c r="V347" s="18" t="s">
        <v>226</v>
      </c>
      <c r="W347" s="18" t="s">
        <v>67</v>
      </c>
      <c r="X347" s="18" t="s">
        <v>39</v>
      </c>
      <c r="Y347" s="18" t="s">
        <v>40</v>
      </c>
      <c r="Z347" s="19" t="s">
        <v>942</v>
      </c>
      <c r="AA347" s="20">
        <v>23835068483</v>
      </c>
      <c r="AB347" s="19">
        <v>210625520</v>
      </c>
      <c r="AC347" s="21">
        <v>0</v>
      </c>
      <c r="AD347" s="21">
        <v>0</v>
      </c>
      <c r="AE347" s="21">
        <v>0</v>
      </c>
      <c r="AF347" s="21">
        <v>0</v>
      </c>
      <c r="AG347" s="21">
        <v>0</v>
      </c>
      <c r="AH347" s="21">
        <v>0</v>
      </c>
      <c r="AI347" s="21">
        <v>0</v>
      </c>
      <c r="AJ347" s="21">
        <v>0</v>
      </c>
      <c r="AK347" s="21">
        <v>42125104</v>
      </c>
      <c r="AL347" s="21">
        <v>42125104</v>
      </c>
      <c r="AM347" s="21">
        <v>42125104</v>
      </c>
      <c r="AN347" s="21">
        <v>84250208</v>
      </c>
      <c r="AO347" s="21">
        <v>0</v>
      </c>
      <c r="AP347" s="21">
        <v>0</v>
      </c>
      <c r="AQ347" s="21">
        <v>0</v>
      </c>
      <c r="AR347" s="21">
        <v>0</v>
      </c>
    </row>
    <row r="348" spans="8:44" ht="43.5" x14ac:dyDescent="0.35">
      <c r="H348" s="16" t="str">
        <f xml:space="preserve"> _xll.EPMOlapMemberO("[CONTRATO].[PARENTH1].[C05782024]","","C05782024","","000;001")</f>
        <v>C05782024</v>
      </c>
      <c r="I348" s="16" t="str">
        <f xml:space="preserve"> _xll.EPMOlapMemberO("[AREA].[PARENTH1].[10000000091003]","","Ofic. Tecnologías de","","000;001")</f>
        <v>Ofic. Tecnologías de</v>
      </c>
      <c r="J348" s="17" t="str">
        <f xml:space="preserve"> _xll.EPMOlapMemberO("[RUBRO].[PARENTH1].[5160050000]","","EQUIPO DE COMPUTACION","","000;001")</f>
        <v>EQUIPO DE COMPUTACION</v>
      </c>
      <c r="K348" s="18" t="s">
        <v>1218</v>
      </c>
      <c r="L348" s="18" t="s">
        <v>1219</v>
      </c>
      <c r="M348" s="28" t="s">
        <v>28</v>
      </c>
      <c r="N348" s="18" t="s">
        <v>29</v>
      </c>
      <c r="O348" s="18" t="s">
        <v>980</v>
      </c>
      <c r="P348" s="28" t="s">
        <v>1205</v>
      </c>
      <c r="Q348" s="28" t="s">
        <v>1220</v>
      </c>
      <c r="R348" s="18" t="s">
        <v>967</v>
      </c>
      <c r="S348" s="18" t="s">
        <v>1213</v>
      </c>
      <c r="T348" s="18" t="s">
        <v>35</v>
      </c>
      <c r="U348" s="18" t="s">
        <v>1221</v>
      </c>
      <c r="V348" s="18" t="s">
        <v>226</v>
      </c>
      <c r="W348" s="18" t="s">
        <v>67</v>
      </c>
      <c r="X348" s="18" t="s">
        <v>39</v>
      </c>
      <c r="Y348" s="18" t="s">
        <v>40</v>
      </c>
      <c r="Z348" s="19" t="s">
        <v>942</v>
      </c>
      <c r="AA348" s="20">
        <v>23835068483</v>
      </c>
      <c r="AB348" s="19">
        <v>889374480</v>
      </c>
      <c r="AC348" s="21">
        <v>0</v>
      </c>
      <c r="AD348" s="21">
        <v>0</v>
      </c>
      <c r="AE348" s="21">
        <v>0</v>
      </c>
      <c r="AF348" s="21">
        <v>0</v>
      </c>
      <c r="AG348" s="21">
        <v>0</v>
      </c>
      <c r="AH348" s="21">
        <v>0</v>
      </c>
      <c r="AI348" s="21">
        <v>0</v>
      </c>
      <c r="AJ348" s="21">
        <v>0</v>
      </c>
      <c r="AK348" s="21">
        <v>177874896</v>
      </c>
      <c r="AL348" s="21">
        <v>177874896</v>
      </c>
      <c r="AM348" s="21">
        <v>177874896</v>
      </c>
      <c r="AN348" s="21">
        <v>355749792</v>
      </c>
      <c r="AO348" s="21">
        <v>0</v>
      </c>
      <c r="AP348" s="21">
        <v>0</v>
      </c>
      <c r="AQ348" s="21">
        <v>0</v>
      </c>
      <c r="AR348" s="21">
        <v>0</v>
      </c>
    </row>
    <row r="349" spans="8:44" ht="29" x14ac:dyDescent="0.35">
      <c r="H349" s="16" t="str">
        <f xml:space="preserve"> _xll.EPMOlapMemberO("[CONTRATO].[PARENTH1].[C05792024]","","C05792024","","000;001")</f>
        <v>C05792024</v>
      </c>
      <c r="I349" s="16" t="str">
        <f xml:space="preserve"> _xll.EPMOlapMemberO("[AREA].[PARENTH1].[10000000091003]","","Ofic. Tecnologías de","","000;001")</f>
        <v>Ofic. Tecnologías de</v>
      </c>
      <c r="J349" s="17" t="str">
        <f xml:space="preserve"> _xll.EPMOlapMemberO("[RUBRO].[PARENTH1].[5160050000]","","EQUIPO DE COMPUTACION","","000;001")</f>
        <v>EQUIPO DE COMPUTACION</v>
      </c>
      <c r="K349" s="18" t="s">
        <v>1222</v>
      </c>
      <c r="L349" s="18" t="s">
        <v>40</v>
      </c>
      <c r="M349" s="28" t="s">
        <v>28</v>
      </c>
      <c r="N349" s="18" t="s">
        <v>29</v>
      </c>
      <c r="O349" s="18" t="s">
        <v>980</v>
      </c>
      <c r="P349" s="28" t="s">
        <v>40</v>
      </c>
      <c r="Q349" s="28" t="s">
        <v>1223</v>
      </c>
      <c r="R349" s="18" t="s">
        <v>967</v>
      </c>
      <c r="S349" s="18" t="s">
        <v>1224</v>
      </c>
      <c r="T349" s="18" t="s">
        <v>35</v>
      </c>
      <c r="U349" s="18" t="s">
        <v>1223</v>
      </c>
      <c r="V349" s="18" t="s">
        <v>226</v>
      </c>
      <c r="W349" s="18" t="s">
        <v>67</v>
      </c>
      <c r="X349" s="18" t="s">
        <v>39</v>
      </c>
      <c r="Y349" s="18" t="s">
        <v>40</v>
      </c>
      <c r="Z349" s="19" t="s">
        <v>942</v>
      </c>
      <c r="AA349" s="20">
        <v>23835068483</v>
      </c>
      <c r="AB349" s="19">
        <v>560000000</v>
      </c>
      <c r="AC349" s="21">
        <v>0</v>
      </c>
      <c r="AD349" s="21">
        <v>0</v>
      </c>
      <c r="AE349" s="21">
        <v>0</v>
      </c>
      <c r="AF349" s="21">
        <v>0</v>
      </c>
      <c r="AG349" s="21">
        <v>0</v>
      </c>
      <c r="AH349" s="21">
        <v>0</v>
      </c>
      <c r="AI349" s="21">
        <v>0</v>
      </c>
      <c r="AJ349" s="21">
        <v>360000000</v>
      </c>
      <c r="AK349" s="21">
        <v>40000000</v>
      </c>
      <c r="AL349" s="21">
        <v>40000000</v>
      </c>
      <c r="AM349" s="21">
        <v>40000000</v>
      </c>
      <c r="AN349" s="21">
        <v>80000000</v>
      </c>
      <c r="AO349" s="21">
        <v>0</v>
      </c>
      <c r="AP349" s="21">
        <v>0</v>
      </c>
      <c r="AQ349" s="21">
        <v>0</v>
      </c>
      <c r="AR349" s="21">
        <v>0</v>
      </c>
    </row>
    <row r="350" spans="8:44" ht="58" x14ac:dyDescent="0.35">
      <c r="H350" s="16" t="str">
        <f xml:space="preserve"> _xll.EPMOlapMemberO("[CONTRATO].[PARENTH1].[C05802024]","","C05802024","","000;001")</f>
        <v>C05802024</v>
      </c>
      <c r="I350" s="16" t="str">
        <f xml:space="preserve"> _xll.EPMOlapMemberO("[AREA].[PARENTH1].[10000000091003]","","Ofic. Tecnologías de","","000;001")</f>
        <v>Ofic. Tecnologías de</v>
      </c>
      <c r="J350" s="17" t="str">
        <f xml:space="preserve"> _xll.EPMOlapMemberO("[RUBRO].[PARENTH1].[5145050001]","","EQUIPO DE COMPUTO GER. ADMINISTRATIVA","","000;001")</f>
        <v>EQUIPO DE COMPUTO GER. ADMINISTRATIVA</v>
      </c>
      <c r="K350" s="18" t="s">
        <v>1225</v>
      </c>
      <c r="L350" s="18" t="s">
        <v>40</v>
      </c>
      <c r="M350" s="28" t="s">
        <v>28</v>
      </c>
      <c r="N350" s="18" t="s">
        <v>29</v>
      </c>
      <c r="O350" s="18" t="s">
        <v>30</v>
      </c>
      <c r="P350" s="28" t="s">
        <v>1226</v>
      </c>
      <c r="Q350" s="28" t="s">
        <v>1227</v>
      </c>
      <c r="R350" s="18" t="s">
        <v>967</v>
      </c>
      <c r="S350" s="18" t="s">
        <v>48</v>
      </c>
      <c r="T350" s="18" t="s">
        <v>35</v>
      </c>
      <c r="U350" s="18" t="s">
        <v>1228</v>
      </c>
      <c r="V350" s="18" t="s">
        <v>226</v>
      </c>
      <c r="W350" s="18" t="s">
        <v>67</v>
      </c>
      <c r="X350" s="18" t="s">
        <v>39</v>
      </c>
      <c r="Y350" s="18" t="s">
        <v>40</v>
      </c>
      <c r="Z350" s="19" t="s">
        <v>942</v>
      </c>
      <c r="AA350" s="20">
        <v>8042980169</v>
      </c>
      <c r="AB350" s="19">
        <v>217770067</v>
      </c>
      <c r="AC350" s="21">
        <v>0</v>
      </c>
      <c r="AD350" s="21">
        <v>0</v>
      </c>
      <c r="AE350" s="21">
        <v>10770067</v>
      </c>
      <c r="AF350" s="21">
        <v>23000000</v>
      </c>
      <c r="AG350" s="21">
        <v>23000000</v>
      </c>
      <c r="AH350" s="21">
        <v>23000000</v>
      </c>
      <c r="AI350" s="21">
        <v>23000000</v>
      </c>
      <c r="AJ350" s="21">
        <v>23000000</v>
      </c>
      <c r="AK350" s="21">
        <v>23000000</v>
      </c>
      <c r="AL350" s="21">
        <v>23000000</v>
      </c>
      <c r="AM350" s="21">
        <v>23000000</v>
      </c>
      <c r="AN350" s="21">
        <v>23000000</v>
      </c>
      <c r="AO350" s="21">
        <v>0</v>
      </c>
      <c r="AP350" s="21">
        <v>0</v>
      </c>
      <c r="AQ350" s="21">
        <v>0</v>
      </c>
      <c r="AR350" s="21">
        <v>0</v>
      </c>
    </row>
    <row r="351" spans="8:44" x14ac:dyDescent="0.35">
      <c r="H351" s="16" t="str">
        <f xml:space="preserve"> _xll.EPMOlapMemberO("[CONTRATO].[PARENTH1].[C05812024]","","C05812024","","000;001")</f>
        <v>C05812024</v>
      </c>
      <c r="I351" s="16" t="str">
        <f xml:space="preserve"> _xll.EPMOlapMemberO("[AREA].[PARENTH1].[10000000091003]","","Ofic. Tecnologías de","","000;001")</f>
        <v>Ofic. Tecnologías de</v>
      </c>
      <c r="J351" s="17" t="str">
        <f xml:space="preserve"> _xll.EPMOlapMemberO("[RUBRO].[PARENTH1].[5130200000]","","AVALUOS","","000;001")</f>
        <v>AVALUOS</v>
      </c>
      <c r="K351" s="18" t="s">
        <v>1229</v>
      </c>
      <c r="L351" s="18" t="s">
        <v>40</v>
      </c>
      <c r="M351" s="28" t="s">
        <v>28</v>
      </c>
      <c r="N351" s="18" t="s">
        <v>29</v>
      </c>
      <c r="O351" s="18" t="s">
        <v>61</v>
      </c>
      <c r="P351" s="28" t="s">
        <v>288</v>
      </c>
      <c r="Q351" s="28" t="s">
        <v>1230</v>
      </c>
      <c r="R351" s="18" t="s">
        <v>1231</v>
      </c>
      <c r="S351" s="18" t="s">
        <v>48</v>
      </c>
      <c r="T351" s="18" t="s">
        <v>35</v>
      </c>
      <c r="U351" s="18" t="s">
        <v>1185</v>
      </c>
      <c r="V351" s="18" t="s">
        <v>131</v>
      </c>
      <c r="W351" s="18" t="s">
        <v>67</v>
      </c>
      <c r="X351" s="18" t="s">
        <v>39</v>
      </c>
      <c r="Y351" s="18" t="s">
        <v>40</v>
      </c>
      <c r="Z351" s="19" t="s">
        <v>942</v>
      </c>
      <c r="AA351" s="20">
        <v>1978262247</v>
      </c>
      <c r="AB351" s="19">
        <v>150000000</v>
      </c>
      <c r="AC351" s="21">
        <v>0</v>
      </c>
      <c r="AD351" s="21">
        <v>0</v>
      </c>
      <c r="AE351" s="21">
        <v>0</v>
      </c>
      <c r="AF351" s="21">
        <v>0</v>
      </c>
      <c r="AG351" s="21">
        <v>0</v>
      </c>
      <c r="AH351" s="21">
        <v>150000000</v>
      </c>
      <c r="AI351" s="21">
        <v>0</v>
      </c>
      <c r="AJ351" s="21">
        <v>0</v>
      </c>
      <c r="AK351" s="21">
        <v>0</v>
      </c>
      <c r="AL351" s="21">
        <v>0</v>
      </c>
      <c r="AM351" s="21">
        <v>0</v>
      </c>
      <c r="AN351" s="21">
        <v>0</v>
      </c>
      <c r="AO351" s="21">
        <v>0</v>
      </c>
      <c r="AP351" s="21">
        <v>0</v>
      </c>
      <c r="AQ351" s="21">
        <v>0</v>
      </c>
      <c r="AR351" s="21">
        <v>0</v>
      </c>
    </row>
    <row r="352" spans="8:44" ht="39" x14ac:dyDescent="0.35">
      <c r="H352" s="16" t="str">
        <f xml:space="preserve"> _xll.EPMOlapMemberO("[CONTRATO].[PARENTH1].[C05822024]","","C05822024","","000;001")</f>
        <v>C05822024</v>
      </c>
      <c r="I352" s="16" t="str">
        <f xml:space="preserve"> _xll.EPMOlapMemberO("[AREA].[PARENTH1].[10000000091003]","","Ofic. Tecnologías de","","000;001")</f>
        <v>Ofic. Tecnologías de</v>
      </c>
      <c r="J352" s="17" t="str">
        <f xml:space="preserve"> _xll.EPMOlapMemberO("[RUBRO].[PARENTH1].[5145050001]","","EQUIPO DE COMPUTO GER. ADMINISTRATIVA","","000;001")</f>
        <v>EQUIPO DE COMPUTO GER. ADMINISTRATIVA</v>
      </c>
      <c r="K352" s="18" t="s">
        <v>1232</v>
      </c>
      <c r="L352" s="18" t="s">
        <v>40</v>
      </c>
      <c r="M352" s="28" t="s">
        <v>28</v>
      </c>
      <c r="N352" s="18" t="s">
        <v>29</v>
      </c>
      <c r="O352" s="18" t="s">
        <v>30</v>
      </c>
      <c r="P352" s="28" t="s">
        <v>40</v>
      </c>
      <c r="Q352" s="28" t="s">
        <v>1233</v>
      </c>
      <c r="R352" s="18" t="s">
        <v>967</v>
      </c>
      <c r="S352" s="18" t="s">
        <v>48</v>
      </c>
      <c r="T352" s="18" t="s">
        <v>35</v>
      </c>
      <c r="U352" s="18" t="s">
        <v>1234</v>
      </c>
      <c r="V352" s="18" t="s">
        <v>226</v>
      </c>
      <c r="W352" s="18" t="s">
        <v>67</v>
      </c>
      <c r="X352" s="18" t="s">
        <v>39</v>
      </c>
      <c r="Y352" s="18" t="s">
        <v>40</v>
      </c>
      <c r="Z352" s="19" t="s">
        <v>942</v>
      </c>
      <c r="AA352" s="20">
        <v>8042980169</v>
      </c>
      <c r="AB352" s="19">
        <v>1050979341</v>
      </c>
      <c r="AC352" s="21">
        <v>0</v>
      </c>
      <c r="AD352" s="21">
        <v>0</v>
      </c>
      <c r="AE352" s="21">
        <v>0</v>
      </c>
      <c r="AF352" s="21">
        <v>0</v>
      </c>
      <c r="AG352" s="21">
        <v>0</v>
      </c>
      <c r="AH352" s="21">
        <v>0</v>
      </c>
      <c r="AI352" s="21">
        <v>0</v>
      </c>
      <c r="AJ352" s="21">
        <v>0</v>
      </c>
      <c r="AK352" s="21">
        <v>0</v>
      </c>
      <c r="AL352" s="21">
        <v>0</v>
      </c>
      <c r="AM352" s="21">
        <v>0</v>
      </c>
      <c r="AN352" s="21">
        <v>1050979341</v>
      </c>
      <c r="AO352" s="21">
        <v>0</v>
      </c>
      <c r="AP352" s="21">
        <v>0</v>
      </c>
      <c r="AQ352" s="21">
        <v>0</v>
      </c>
      <c r="AR352" s="21">
        <v>0</v>
      </c>
    </row>
    <row r="353" spans="8:44" ht="39" x14ac:dyDescent="0.35">
      <c r="H353" s="16" t="str">
        <f xml:space="preserve"> _xll.EPMOlapMemberO("[CONTRATO].[PARENTH1].[C05832024]","","C05832024","","000;001")</f>
        <v>C05832024</v>
      </c>
      <c r="I353" s="16" t="str">
        <f xml:space="preserve"> _xll.EPMOlapMemberO("[AREA].[PARENTH1].[10000000091003]","","Ofic. Tecnologías de","","000;001")</f>
        <v>Ofic. Tecnologías de</v>
      </c>
      <c r="J353" s="17" t="str">
        <f xml:space="preserve"> _xll.EPMOlapMemberO("[RUBRO].[PARENTH1].[5145050001]","","EQUIPO DE COMPUTO GER. ADMINISTRATIVA","","000;001")</f>
        <v>EQUIPO DE COMPUTO GER. ADMINISTRATIVA</v>
      </c>
      <c r="K353" s="18" t="s">
        <v>1235</v>
      </c>
      <c r="L353" s="18" t="s">
        <v>40</v>
      </c>
      <c r="M353" s="28" t="s">
        <v>28</v>
      </c>
      <c r="N353" s="18" t="s">
        <v>29</v>
      </c>
      <c r="O353" s="18" t="s">
        <v>30</v>
      </c>
      <c r="P353" s="28" t="s">
        <v>991</v>
      </c>
      <c r="Q353" s="28" t="s">
        <v>1236</v>
      </c>
      <c r="R353" s="18" t="s">
        <v>967</v>
      </c>
      <c r="S353" s="18" t="s">
        <v>48</v>
      </c>
      <c r="T353" s="18" t="s">
        <v>35</v>
      </c>
      <c r="U353" s="18" t="s">
        <v>1237</v>
      </c>
      <c r="V353" s="18" t="s">
        <v>226</v>
      </c>
      <c r="W353" s="18" t="s">
        <v>67</v>
      </c>
      <c r="X353" s="18" t="s">
        <v>39</v>
      </c>
      <c r="Y353" s="18" t="s">
        <v>40</v>
      </c>
      <c r="Z353" s="19" t="s">
        <v>942</v>
      </c>
      <c r="AA353" s="20">
        <v>8042980169</v>
      </c>
      <c r="AB353" s="19">
        <v>9045600</v>
      </c>
      <c r="AC353" s="21">
        <v>0</v>
      </c>
      <c r="AD353" s="21">
        <v>0</v>
      </c>
      <c r="AE353" s="21">
        <v>0</v>
      </c>
      <c r="AF353" s="21">
        <v>0</v>
      </c>
      <c r="AG353" s="21">
        <v>0</v>
      </c>
      <c r="AH353" s="21">
        <v>9045600</v>
      </c>
      <c r="AI353" s="21">
        <v>0</v>
      </c>
      <c r="AJ353" s="21">
        <v>0</v>
      </c>
      <c r="AK353" s="21">
        <v>0</v>
      </c>
      <c r="AL353" s="21">
        <v>0</v>
      </c>
      <c r="AM353" s="21">
        <v>0</v>
      </c>
      <c r="AN353" s="21">
        <v>0</v>
      </c>
      <c r="AO353" s="21">
        <v>0</v>
      </c>
      <c r="AP353" s="21">
        <v>0</v>
      </c>
      <c r="AQ353" s="21">
        <v>0</v>
      </c>
      <c r="AR353" s="21">
        <v>0</v>
      </c>
    </row>
    <row r="354" spans="8:44" ht="65" x14ac:dyDescent="0.35">
      <c r="H354" s="16" t="str">
        <f xml:space="preserve"> _xll.EPMOlapMemberO("[CONTRATO].[PARENTH1].[C45222024]","","C45222024","","000;001")</f>
        <v>C45222024</v>
      </c>
      <c r="I354" s="16" t="str">
        <f xml:space="preserve"> _xll.EPMOlapMemberO("[AREA].[PARENTH1].[10000000020003]","","Gcia. Afiliaciones y","","000;001")</f>
        <v>Gcia. Afiliaciones y</v>
      </c>
      <c r="J354" s="17" t="str">
        <f xml:space="preserve"> _xll.EPMOlapMemberO("[RUBRO].[PARENTH1].[5190300006]","","PROYECTO 5 PROCESAMIENTO DE INFORMACION - SYC","","000;001")</f>
        <v>PROYECTO 5 PROCESAMIENTO DE INFORMACION - SYC</v>
      </c>
      <c r="K354" s="18" t="s">
        <v>1238</v>
      </c>
      <c r="L354" s="18" t="s">
        <v>40</v>
      </c>
      <c r="M354" s="28" t="s">
        <v>60</v>
      </c>
      <c r="N354" s="18" t="s">
        <v>29</v>
      </c>
      <c r="O354" s="18" t="s">
        <v>234</v>
      </c>
      <c r="P354" s="28" t="s">
        <v>1239</v>
      </c>
      <c r="Q354" s="28" t="s">
        <v>236</v>
      </c>
      <c r="R354" s="18" t="s">
        <v>120</v>
      </c>
      <c r="S354" s="18" t="s">
        <v>1240</v>
      </c>
      <c r="T354" s="18" t="s">
        <v>35</v>
      </c>
      <c r="U354" s="18" t="s">
        <v>236</v>
      </c>
      <c r="V354" s="18" t="s">
        <v>66</v>
      </c>
      <c r="W354" s="18" t="s">
        <v>67</v>
      </c>
      <c r="X354" s="18" t="s">
        <v>39</v>
      </c>
      <c r="Y354" s="18" t="s">
        <v>40</v>
      </c>
      <c r="Z354" s="19" t="s">
        <v>68</v>
      </c>
      <c r="AA354" s="20">
        <v>47394741139</v>
      </c>
      <c r="AB354" s="19">
        <v>38932541139</v>
      </c>
      <c r="AC354" s="21">
        <v>0</v>
      </c>
      <c r="AD354" s="21">
        <v>0</v>
      </c>
      <c r="AE354" s="21">
        <v>3893254114</v>
      </c>
      <c r="AF354" s="21">
        <v>3893254114</v>
      </c>
      <c r="AG354" s="21">
        <v>3893254114</v>
      </c>
      <c r="AH354" s="21">
        <v>3893254114</v>
      </c>
      <c r="AI354" s="21">
        <v>3893254114</v>
      </c>
      <c r="AJ354" s="21">
        <v>3893254114</v>
      </c>
      <c r="AK354" s="21">
        <v>3893254114</v>
      </c>
      <c r="AL354" s="21">
        <v>3893254114</v>
      </c>
      <c r="AM354" s="21">
        <v>3893254114</v>
      </c>
      <c r="AN354" s="21">
        <v>3893254113</v>
      </c>
      <c r="AO354" s="21">
        <v>0</v>
      </c>
      <c r="AP354" s="21">
        <v>0</v>
      </c>
      <c r="AQ354" s="21">
        <v>0</v>
      </c>
      <c r="AR354" s="21">
        <v>0</v>
      </c>
    </row>
    <row r="355" spans="8:44" x14ac:dyDescent="0.35">
      <c r="H355" s="16" t="str">
        <f xml:space="preserve"> _xll.EPMOlapMemberO("[CONTRATO].[PARENTH1].[C45202024]","","C45202024","","000;001")</f>
        <v>C45202024</v>
      </c>
      <c r="I355" s="16" t="str">
        <f xml:space="preserve"> _xll.EPMOlapMemberO("[AREA].[PARENTH1].[10000000020003]","","Gcia. Afiliaciones y","","000;001")</f>
        <v>Gcia. Afiliaciones y</v>
      </c>
      <c r="J355" s="17" t="str">
        <f xml:space="preserve"> _xll.EPMOlapMemberO("[RUBRO].[PARENTH1].[5130200000]","","AVALUOS","","000;001")</f>
        <v>AVALUOS</v>
      </c>
      <c r="K355" s="18" t="s">
        <v>1241</v>
      </c>
      <c r="L355" s="18" t="s">
        <v>40</v>
      </c>
      <c r="M355" s="28" t="s">
        <v>60</v>
      </c>
      <c r="N355" s="18" t="s">
        <v>29</v>
      </c>
      <c r="O355" s="18" t="s">
        <v>61</v>
      </c>
      <c r="P355" s="28" t="s">
        <v>62</v>
      </c>
      <c r="Q355" s="28" t="s">
        <v>63</v>
      </c>
      <c r="R355" s="18" t="s">
        <v>64</v>
      </c>
      <c r="S355" s="18" t="s">
        <v>65</v>
      </c>
      <c r="T355" s="18" t="s">
        <v>35</v>
      </c>
      <c r="U355" s="18" t="s">
        <v>63</v>
      </c>
      <c r="V355" s="18" t="s">
        <v>66</v>
      </c>
      <c r="W355" s="18" t="s">
        <v>67</v>
      </c>
      <c r="X355" s="18" t="s">
        <v>40</v>
      </c>
      <c r="Y355" s="18" t="s">
        <v>40</v>
      </c>
      <c r="Z355" s="19" t="s">
        <v>68</v>
      </c>
      <c r="AA355" s="20">
        <v>457313589</v>
      </c>
      <c r="AB355" s="19">
        <v>10307950</v>
      </c>
      <c r="AC355" s="21">
        <v>10307950</v>
      </c>
      <c r="AD355" s="21">
        <v>0</v>
      </c>
      <c r="AE355" s="21">
        <v>0</v>
      </c>
      <c r="AF355" s="21">
        <v>0</v>
      </c>
      <c r="AG355" s="21">
        <v>0</v>
      </c>
      <c r="AH355" s="21">
        <v>0</v>
      </c>
      <c r="AI355" s="21">
        <v>0</v>
      </c>
      <c r="AJ355" s="21">
        <v>0</v>
      </c>
      <c r="AK355" s="21">
        <v>0</v>
      </c>
      <c r="AL355" s="21">
        <v>0</v>
      </c>
      <c r="AM355" s="21">
        <v>0</v>
      </c>
      <c r="AN355" s="21">
        <v>0</v>
      </c>
      <c r="AO355" s="21">
        <v>0</v>
      </c>
      <c r="AP355" s="21">
        <v>0</v>
      </c>
      <c r="AQ355" s="21">
        <v>0</v>
      </c>
      <c r="AR355" s="21">
        <v>0</v>
      </c>
    </row>
    <row r="356" spans="8:44" x14ac:dyDescent="0.35">
      <c r="H356" s="16"/>
      <c r="I356" s="16" t="str">
        <f xml:space="preserve"> _xll.EPMOlapMemberO("[AREA].[PARENTH1].[10000000020005]","","Gcia. Recaudo y Cart","","000;001")</f>
        <v>Gcia. Recaudo y Cart</v>
      </c>
      <c r="J356" s="17" t="str">
        <f xml:space="preserve"> _xll.EPMOlapMemberO("[RUBRO].[PARENTH1].[5130200000]","","AVALUOS","","000;001")</f>
        <v>AVALUOS</v>
      </c>
      <c r="K356" s="18">
        <v>0</v>
      </c>
      <c r="L356" s="18" t="s">
        <v>40</v>
      </c>
      <c r="M356" s="28" t="s">
        <v>109</v>
      </c>
      <c r="N356" s="18" t="s">
        <v>40</v>
      </c>
      <c r="O356" s="18" t="s">
        <v>40</v>
      </c>
      <c r="P356" s="28" t="s">
        <v>40</v>
      </c>
      <c r="Q356" s="28" t="s">
        <v>40</v>
      </c>
      <c r="R356" s="18" t="s">
        <v>40</v>
      </c>
      <c r="S356" s="18" t="s">
        <v>40</v>
      </c>
      <c r="T356" s="18" t="s">
        <v>40</v>
      </c>
      <c r="U356" s="18" t="s">
        <v>40</v>
      </c>
      <c r="V356" s="18" t="s">
        <v>40</v>
      </c>
      <c r="W356" s="18" t="s">
        <v>40</v>
      </c>
      <c r="X356" s="18" t="s">
        <v>40</v>
      </c>
      <c r="Y356" s="18" t="s">
        <v>40</v>
      </c>
      <c r="Z356" s="19" t="s">
        <v>40</v>
      </c>
      <c r="AA356" s="20">
        <v>415304049</v>
      </c>
      <c r="AB356" s="19">
        <v>186615752</v>
      </c>
      <c r="AC356" s="21">
        <v>186615752</v>
      </c>
      <c r="AD356" s="21">
        <v>0</v>
      </c>
      <c r="AE356" s="21">
        <v>0</v>
      </c>
      <c r="AF356" s="21">
        <v>0</v>
      </c>
      <c r="AG356" s="21">
        <v>0</v>
      </c>
      <c r="AH356" s="21">
        <v>0</v>
      </c>
      <c r="AI356" s="21">
        <v>0</v>
      </c>
      <c r="AJ356" s="21">
        <v>0</v>
      </c>
      <c r="AK356" s="21">
        <v>0</v>
      </c>
      <c r="AL356" s="21">
        <v>0</v>
      </c>
      <c r="AM356" s="21">
        <v>0</v>
      </c>
      <c r="AN356" s="21">
        <v>0</v>
      </c>
      <c r="AO356" s="21">
        <v>0</v>
      </c>
      <c r="AP356" s="21">
        <v>0</v>
      </c>
      <c r="AQ356" s="21">
        <v>0</v>
      </c>
      <c r="AR356" s="21">
        <v>0</v>
      </c>
    </row>
    <row r="357" spans="8:44" ht="39" x14ac:dyDescent="0.35">
      <c r="H357" s="16" t="str">
        <f xml:space="preserve"> _xll.EPMOlapMemberO("[CONTRATO].[PARENTH1].[C25032024]","","C25032024","","000;001")</f>
        <v>C25032024</v>
      </c>
      <c r="I357" s="16" t="str">
        <f xml:space="preserve"> _xll.EPMOlapMemberO("[AREA].[PARENTH1].[10000000027007]","","Gcia. de Negociación","","000;001")</f>
        <v>Gcia. de Negociación</v>
      </c>
      <c r="J357" s="17" t="str">
        <f xml:space="preserve"> _xll.EPMOlapMemberO("[RUBRO].[PARENTH1].[5164250001]","","N-PUBLICIDAD Y SUSCRPCIONES - ARL","","000;001")</f>
        <v>N-PUBLICIDAD Y SUSCRPCIONES - ARL</v>
      </c>
      <c r="K357" s="18" t="s">
        <v>1242</v>
      </c>
      <c r="L357" s="18" t="s">
        <v>40</v>
      </c>
      <c r="M357" s="28" t="s">
        <v>1243</v>
      </c>
      <c r="N357" s="18" t="s">
        <v>29</v>
      </c>
      <c r="O357" s="18" t="s">
        <v>439</v>
      </c>
      <c r="P357" s="28" t="s">
        <v>1244</v>
      </c>
      <c r="Q357" s="28" t="s">
        <v>1245</v>
      </c>
      <c r="R357" s="18" t="s">
        <v>1246</v>
      </c>
      <c r="S357" s="18" t="s">
        <v>40</v>
      </c>
      <c r="T357" s="18" t="s">
        <v>40</v>
      </c>
      <c r="U357" s="18" t="s">
        <v>1247</v>
      </c>
      <c r="V357" s="18" t="s">
        <v>256</v>
      </c>
      <c r="W357" s="18" t="s">
        <v>52</v>
      </c>
      <c r="X357" s="18" t="s">
        <v>40</v>
      </c>
      <c r="Y357" s="18" t="s">
        <v>40</v>
      </c>
      <c r="Z357" s="19" t="s">
        <v>68</v>
      </c>
      <c r="AA357" s="20">
        <v>78176501</v>
      </c>
      <c r="AB357" s="19">
        <v>30379264</v>
      </c>
      <c r="AC357" s="21">
        <v>2531605</v>
      </c>
      <c r="AD357" s="21">
        <v>2531605</v>
      </c>
      <c r="AE357" s="21">
        <v>2531605</v>
      </c>
      <c r="AF357" s="21">
        <v>2531605</v>
      </c>
      <c r="AG357" s="21">
        <v>2531605</v>
      </c>
      <c r="AH357" s="21">
        <v>2531605</v>
      </c>
      <c r="AI357" s="21">
        <v>2531605</v>
      </c>
      <c r="AJ357" s="21">
        <v>2531605</v>
      </c>
      <c r="AK357" s="21">
        <v>2531605</v>
      </c>
      <c r="AL357" s="21">
        <v>2531605</v>
      </c>
      <c r="AM357" s="21">
        <v>2531605</v>
      </c>
      <c r="AN357" s="21">
        <v>2531609</v>
      </c>
      <c r="AO357" s="21">
        <v>0</v>
      </c>
      <c r="AP357" s="21">
        <v>0</v>
      </c>
      <c r="AQ357" s="21">
        <v>0</v>
      </c>
      <c r="AR357" s="21">
        <v>0</v>
      </c>
    </row>
    <row r="358" spans="8:44" ht="87" x14ac:dyDescent="0.35">
      <c r="H358" s="16" t="str">
        <f xml:space="preserve"> _xll.EPMOlapMemberO("[CONTRATO].[PARENTH1].[C45092024]","","C45092024","","000;001")</f>
        <v>C45092024</v>
      </c>
      <c r="I358" s="16" t="str">
        <f xml:space="preserve"> _xll.EPMOlapMemberO("[AREA].[PARENTH1].[10000000020001]","","Vice. de Operaciones","","000;001")</f>
        <v>Vice. de Operaciones</v>
      </c>
      <c r="J358" s="17" t="str">
        <f xml:space="preserve"> _xll.EPMOlapMemberO("[RUBRO].[PARENTH1].[5190250009]","","CALL CENTER","","000;001")</f>
        <v>CALL CENTER</v>
      </c>
      <c r="K358" s="18" t="s">
        <v>1248</v>
      </c>
      <c r="L358" s="18" t="s">
        <v>40</v>
      </c>
      <c r="M358" s="28" t="s">
        <v>184</v>
      </c>
      <c r="N358" s="18" t="s">
        <v>29</v>
      </c>
      <c r="O358" s="18" t="s">
        <v>185</v>
      </c>
      <c r="P358" s="28" t="s">
        <v>186</v>
      </c>
      <c r="Q358" s="28" t="s">
        <v>187</v>
      </c>
      <c r="R358" s="18" t="s">
        <v>64</v>
      </c>
      <c r="S358" s="18" t="s">
        <v>40</v>
      </c>
      <c r="T358" s="18" t="s">
        <v>40</v>
      </c>
      <c r="U358" s="18" t="s">
        <v>188</v>
      </c>
      <c r="V358" s="18" t="s">
        <v>66</v>
      </c>
      <c r="W358" s="18" t="s">
        <v>67</v>
      </c>
      <c r="X358" s="18" t="s">
        <v>40</v>
      </c>
      <c r="Y358" s="18" t="s">
        <v>40</v>
      </c>
      <c r="Z358" s="19" t="s">
        <v>68</v>
      </c>
      <c r="AA358" s="20">
        <v>6424200320</v>
      </c>
      <c r="AB358" s="19">
        <v>2841280000</v>
      </c>
      <c r="AC358" s="21">
        <v>2841280000</v>
      </c>
      <c r="AD358" s="21">
        <v>0</v>
      </c>
      <c r="AE358" s="21">
        <v>0</v>
      </c>
      <c r="AF358" s="21">
        <v>0</v>
      </c>
      <c r="AG358" s="21">
        <v>0</v>
      </c>
      <c r="AH358" s="21">
        <v>0</v>
      </c>
      <c r="AI358" s="21">
        <v>0</v>
      </c>
      <c r="AJ358" s="21">
        <v>0</v>
      </c>
      <c r="AK358" s="21">
        <v>0</v>
      </c>
      <c r="AL358" s="21">
        <v>0</v>
      </c>
      <c r="AM358" s="21">
        <v>0</v>
      </c>
      <c r="AN358" s="21">
        <v>0</v>
      </c>
      <c r="AO358" s="21">
        <v>0</v>
      </c>
      <c r="AP358" s="21">
        <v>0</v>
      </c>
      <c r="AQ358" s="21">
        <v>0</v>
      </c>
      <c r="AR358" s="21">
        <v>0</v>
      </c>
    </row>
    <row r="359" spans="8:44" ht="43.5" x14ac:dyDescent="0.35">
      <c r="H359" s="16" t="str">
        <f xml:space="preserve"> _xll.EPMOlapMemberO("[CONTRATO].[PARENTH1].[C55442024]","","C55442024","","000;001")</f>
        <v>C55442024</v>
      </c>
      <c r="I359" s="16" t="str">
        <f xml:space="preserve"> _xll.EPMOlapMemberO("[AREA].[PARENTH1].[10000000033005]","","Gcia. Gestión Financ","","000;001")</f>
        <v>Gcia. Gestión Financ</v>
      </c>
      <c r="J359" s="17" t="str">
        <f xml:space="preserve"> _xll.EPMOlapMemberO("[RUBRO].[PARENTH1].[5130200000]","","AVALUOS","","000;001")</f>
        <v>AVALUOS</v>
      </c>
      <c r="K359" s="18" t="s">
        <v>1249</v>
      </c>
      <c r="L359" s="18" t="s">
        <v>40</v>
      </c>
      <c r="M359" s="28" t="s">
        <v>124</v>
      </c>
      <c r="N359" s="18" t="s">
        <v>29</v>
      </c>
      <c r="O359" s="18" t="s">
        <v>61</v>
      </c>
      <c r="P359" s="28" t="s">
        <v>1250</v>
      </c>
      <c r="Q359" s="28" t="s">
        <v>1251</v>
      </c>
      <c r="R359" s="18" t="s">
        <v>1252</v>
      </c>
      <c r="S359" s="18" t="s">
        <v>1253</v>
      </c>
      <c r="T359" s="18" t="s">
        <v>1254</v>
      </c>
      <c r="U359" s="18" t="s">
        <v>1255</v>
      </c>
      <c r="V359" s="18" t="s">
        <v>131</v>
      </c>
      <c r="W359" s="18" t="s">
        <v>67</v>
      </c>
      <c r="X359" s="18" t="s">
        <v>58</v>
      </c>
      <c r="Y359" s="18" t="s">
        <v>40</v>
      </c>
      <c r="Z359" s="19" t="s">
        <v>68</v>
      </c>
      <c r="AA359" s="20">
        <v>18167183063</v>
      </c>
      <c r="AB359" s="19">
        <v>41186880</v>
      </c>
      <c r="AC359" s="21">
        <v>0</v>
      </c>
      <c r="AD359" s="21">
        <v>0</v>
      </c>
      <c r="AE359" s="21">
        <v>0</v>
      </c>
      <c r="AF359" s="21">
        <v>0</v>
      </c>
      <c r="AG359" s="21">
        <v>0</v>
      </c>
      <c r="AH359" s="21">
        <v>0</v>
      </c>
      <c r="AI359" s="21">
        <v>6336443</v>
      </c>
      <c r="AJ359" s="21">
        <v>6336443</v>
      </c>
      <c r="AK359" s="21">
        <v>6336443</v>
      </c>
      <c r="AL359" s="21">
        <v>6336443</v>
      </c>
      <c r="AM359" s="21">
        <v>6336443</v>
      </c>
      <c r="AN359" s="21">
        <v>9504665</v>
      </c>
      <c r="AO359" s="21">
        <v>0</v>
      </c>
      <c r="AP359" s="21">
        <v>0</v>
      </c>
      <c r="AQ359" s="21">
        <v>0</v>
      </c>
      <c r="AR359" s="21">
        <v>0</v>
      </c>
    </row>
    <row r="360" spans="8:44" ht="52" x14ac:dyDescent="0.35">
      <c r="H360" s="16" t="str">
        <f xml:space="preserve"> _xll.EPMOlapMemberO("[CONTRATO].[PARENTH1].[C55452024]","","C55452024","","000;001")</f>
        <v>C55452024</v>
      </c>
      <c r="I360" s="16" t="str">
        <f xml:space="preserve"> _xll.EPMOlapMemberO("[AREA].[PARENTH1].[10000000033005]","","Gcia. Gestión Financ","","000;001")</f>
        <v>Gcia. Gestión Financ</v>
      </c>
      <c r="J360" s="17" t="str">
        <f xml:space="preserve"> _xll.EPMOlapMemberO("[RUBRO].[PARENTH1].[5130150001]","","REVISORIA FISCAL Y AUDITORIA EXTERNA","","000;001")</f>
        <v>REVISORIA FISCAL Y AUDITORIA EXTERNA</v>
      </c>
      <c r="K360" s="18" t="s">
        <v>1256</v>
      </c>
      <c r="L360" s="18" t="s">
        <v>40</v>
      </c>
      <c r="M360" s="28" t="s">
        <v>124</v>
      </c>
      <c r="N360" s="18" t="s">
        <v>29</v>
      </c>
      <c r="O360" s="18" t="s">
        <v>125</v>
      </c>
      <c r="P360" s="28" t="s">
        <v>126</v>
      </c>
      <c r="Q360" s="28" t="s">
        <v>127</v>
      </c>
      <c r="R360" s="18" t="s">
        <v>128</v>
      </c>
      <c r="S360" s="18" t="s">
        <v>1038</v>
      </c>
      <c r="T360" s="18" t="s">
        <v>35</v>
      </c>
      <c r="U360" s="18" t="s">
        <v>130</v>
      </c>
      <c r="V360" s="18" t="s">
        <v>131</v>
      </c>
      <c r="W360" s="18" t="s">
        <v>67</v>
      </c>
      <c r="X360" s="18" t="s">
        <v>58</v>
      </c>
      <c r="Y360" s="18" t="s">
        <v>40</v>
      </c>
      <c r="Z360" s="19" t="s">
        <v>68</v>
      </c>
      <c r="AA360" s="20">
        <v>846347317</v>
      </c>
      <c r="AB360" s="19">
        <v>541655937</v>
      </c>
      <c r="AC360" s="21">
        <v>0</v>
      </c>
      <c r="AD360" s="21">
        <v>0</v>
      </c>
      <c r="AE360" s="21">
        <v>0</v>
      </c>
      <c r="AF360" s="21">
        <v>0</v>
      </c>
      <c r="AG360" s="21">
        <v>60183993</v>
      </c>
      <c r="AH360" s="21">
        <v>60183993</v>
      </c>
      <c r="AI360" s="21">
        <v>60183993</v>
      </c>
      <c r="AJ360" s="21">
        <v>60183993</v>
      </c>
      <c r="AK360" s="21">
        <v>60183993</v>
      </c>
      <c r="AL360" s="21">
        <v>60183993</v>
      </c>
      <c r="AM360" s="21">
        <v>60183993</v>
      </c>
      <c r="AN360" s="21">
        <v>120367986</v>
      </c>
      <c r="AO360" s="21">
        <v>0</v>
      </c>
      <c r="AP360" s="21">
        <v>0</v>
      </c>
      <c r="AQ360" s="21">
        <v>0</v>
      </c>
      <c r="AR360" s="21">
        <v>0</v>
      </c>
    </row>
    <row r="361" spans="8:44" ht="29" x14ac:dyDescent="0.35">
      <c r="H361" s="16" t="str">
        <f xml:space="preserve"> _xll.EPMOlapMemberO("[CONTRATO].[PARENTH1].[C55472024]","","C55472024","","000;001")</f>
        <v>C55472024</v>
      </c>
      <c r="I361" s="16" t="str">
        <f xml:space="preserve"> _xll.EPMOlapMemberO("[AREA].[PARENTH1].[10000000033005]","","Gcia. Gestión Financ","","000;001")</f>
        <v>Gcia. Gestión Financ</v>
      </c>
      <c r="J361" s="17" t="str">
        <f xml:space="preserve"> _xll.EPMOlapMemberO("[RUBRO].[PARENTH1].[5130200000]","","AVALUOS","","000;001")</f>
        <v>AVALUOS</v>
      </c>
      <c r="K361" s="18" t="s">
        <v>1257</v>
      </c>
      <c r="L361" s="18" t="s">
        <v>40</v>
      </c>
      <c r="M361" s="28" t="s">
        <v>124</v>
      </c>
      <c r="N361" s="18" t="s">
        <v>29</v>
      </c>
      <c r="O361" s="18" t="s">
        <v>61</v>
      </c>
      <c r="P361" s="28" t="s">
        <v>40</v>
      </c>
      <c r="Q361" s="28" t="s">
        <v>1258</v>
      </c>
      <c r="R361" s="18" t="s">
        <v>1259</v>
      </c>
      <c r="S361" s="18" t="s">
        <v>48</v>
      </c>
      <c r="T361" s="18" t="s">
        <v>35</v>
      </c>
      <c r="U361" s="18" t="s">
        <v>1260</v>
      </c>
      <c r="V361" s="18" t="s">
        <v>131</v>
      </c>
      <c r="W361" s="18" t="s">
        <v>67</v>
      </c>
      <c r="X361" s="18" t="s">
        <v>58</v>
      </c>
      <c r="Y361" s="18" t="s">
        <v>40</v>
      </c>
      <c r="Z361" s="19" t="s">
        <v>68</v>
      </c>
      <c r="AA361" s="20">
        <v>18167183063</v>
      </c>
      <c r="AB361" s="19">
        <v>309142128</v>
      </c>
      <c r="AC361" s="21">
        <v>0</v>
      </c>
      <c r="AD361" s="21">
        <v>0</v>
      </c>
      <c r="AE361" s="21">
        <v>51523688</v>
      </c>
      <c r="AF361" s="21">
        <v>25761844</v>
      </c>
      <c r="AG361" s="21">
        <v>25761844</v>
      </c>
      <c r="AH361" s="21">
        <v>25761844</v>
      </c>
      <c r="AI361" s="21">
        <v>25761844</v>
      </c>
      <c r="AJ361" s="21">
        <v>25761844</v>
      </c>
      <c r="AK361" s="21">
        <v>25761844</v>
      </c>
      <c r="AL361" s="21">
        <v>25761844</v>
      </c>
      <c r="AM361" s="21">
        <v>25761844</v>
      </c>
      <c r="AN361" s="21">
        <v>51523688</v>
      </c>
      <c r="AO361" s="21">
        <v>0</v>
      </c>
      <c r="AP361" s="21">
        <v>0</v>
      </c>
      <c r="AQ361" s="21">
        <v>0</v>
      </c>
      <c r="AR361" s="21">
        <v>0</v>
      </c>
    </row>
    <row r="362" spans="8:44" ht="29" x14ac:dyDescent="0.35">
      <c r="H362" s="16" t="str">
        <f xml:space="preserve"> _xll.EPMOlapMemberO("[CONTRATO].[PARENTH1].[C55482024]","","C55482024","","000;001")</f>
        <v>C55482024</v>
      </c>
      <c r="I362" s="16" t="str">
        <f xml:space="preserve"> _xll.EPMOlapMemberO("[AREA].[PARENTH1].[10000000033005]","","Gcia. Gestión Financ","","000;001")</f>
        <v>Gcia. Gestión Financ</v>
      </c>
      <c r="J362" s="17" t="str">
        <f xml:space="preserve"> _xll.EPMOlapMemberO("[RUBRO].[PARENTH1].[5130200000]","","AVALUOS","","000;001")</f>
        <v>AVALUOS</v>
      </c>
      <c r="K362" s="18" t="s">
        <v>1261</v>
      </c>
      <c r="L362" s="18" t="s">
        <v>1262</v>
      </c>
      <c r="M362" s="28" t="s">
        <v>124</v>
      </c>
      <c r="N362" s="18" t="s">
        <v>29</v>
      </c>
      <c r="O362" s="18" t="s">
        <v>61</v>
      </c>
      <c r="P362" s="28" t="s">
        <v>1263</v>
      </c>
      <c r="Q362" s="28" t="s">
        <v>1264</v>
      </c>
      <c r="R362" s="18" t="s">
        <v>1265</v>
      </c>
      <c r="S362" s="18" t="s">
        <v>1038</v>
      </c>
      <c r="T362" s="18" t="s">
        <v>224</v>
      </c>
      <c r="U362" s="18" t="s">
        <v>1266</v>
      </c>
      <c r="V362" s="18" t="s">
        <v>226</v>
      </c>
      <c r="W362" s="18" t="s">
        <v>67</v>
      </c>
      <c r="X362" s="18" t="s">
        <v>58</v>
      </c>
      <c r="Y362" s="18" t="s">
        <v>40</v>
      </c>
      <c r="Z362" s="19" t="s">
        <v>68</v>
      </c>
      <c r="AA362" s="20">
        <v>18167183063</v>
      </c>
      <c r="AB362" s="19">
        <v>196013000</v>
      </c>
      <c r="AC362" s="21">
        <v>0</v>
      </c>
      <c r="AD362" s="21">
        <v>0</v>
      </c>
      <c r="AE362" s="21">
        <v>0</v>
      </c>
      <c r="AF362" s="21">
        <v>0</v>
      </c>
      <c r="AG362" s="21">
        <v>65337667</v>
      </c>
      <c r="AH362" s="21">
        <v>65337667</v>
      </c>
      <c r="AI362" s="21">
        <v>65337666</v>
      </c>
      <c r="AJ362" s="21">
        <v>0</v>
      </c>
      <c r="AK362" s="21">
        <v>0</v>
      </c>
      <c r="AL362" s="21">
        <v>0</v>
      </c>
      <c r="AM362" s="21">
        <v>0</v>
      </c>
      <c r="AN362" s="21">
        <v>0</v>
      </c>
      <c r="AO362" s="21">
        <v>0</v>
      </c>
      <c r="AP362" s="21">
        <v>0</v>
      </c>
      <c r="AQ362" s="21">
        <v>0</v>
      </c>
      <c r="AR362" s="21">
        <v>0</v>
      </c>
    </row>
    <row r="363" spans="8:44" ht="29" x14ac:dyDescent="0.35">
      <c r="H363" s="16" t="str">
        <f xml:space="preserve"> _xll.EPMOlapMemberO("[CONTRATO].[PARENTH1].[C55492024]","","C55492024","","000;001")</f>
        <v>C55492024</v>
      </c>
      <c r="I363" s="16" t="str">
        <f xml:space="preserve"> _xll.EPMOlapMemberO("[AREA].[PARENTH1].[10000000033005]","","Gcia. Gestión Financ","","000;001")</f>
        <v>Gcia. Gestión Financ</v>
      </c>
      <c r="J363" s="17" t="str">
        <f xml:space="preserve"> _xll.EPMOlapMemberO("[RUBRO].[PARENTH1].[5130200000]","","AVALUOS","","000;001")</f>
        <v>AVALUOS</v>
      </c>
      <c r="K363" s="18" t="s">
        <v>1267</v>
      </c>
      <c r="L363" s="18" t="s">
        <v>40</v>
      </c>
      <c r="M363" s="28" t="s">
        <v>124</v>
      </c>
      <c r="N363" s="18" t="s">
        <v>29</v>
      </c>
      <c r="O363" s="18" t="s">
        <v>61</v>
      </c>
      <c r="P363" s="28" t="s">
        <v>1268</v>
      </c>
      <c r="Q363" s="28" t="s">
        <v>1269</v>
      </c>
      <c r="R363" s="18" t="s">
        <v>1252</v>
      </c>
      <c r="S363" s="18" t="s">
        <v>48</v>
      </c>
      <c r="T363" s="18" t="s">
        <v>35</v>
      </c>
      <c r="U363" s="18" t="s">
        <v>1270</v>
      </c>
      <c r="V363" s="18" t="s">
        <v>131</v>
      </c>
      <c r="W363" s="18" t="s">
        <v>67</v>
      </c>
      <c r="X363" s="18" t="s">
        <v>58</v>
      </c>
      <c r="Y363" s="18" t="s">
        <v>40</v>
      </c>
      <c r="Z363" s="19" t="s">
        <v>68</v>
      </c>
      <c r="AA363" s="20">
        <v>18167183063</v>
      </c>
      <c r="AB363" s="19">
        <v>135744000</v>
      </c>
      <c r="AC363" s="21">
        <v>0</v>
      </c>
      <c r="AD363" s="21">
        <v>11312000</v>
      </c>
      <c r="AE363" s="21">
        <v>11312000</v>
      </c>
      <c r="AF363" s="21">
        <v>11312000</v>
      </c>
      <c r="AG363" s="21">
        <v>11312000</v>
      </c>
      <c r="AH363" s="21">
        <v>11312000</v>
      </c>
      <c r="AI363" s="21">
        <v>11312000</v>
      </c>
      <c r="AJ363" s="21">
        <v>11312000</v>
      </c>
      <c r="AK363" s="21">
        <v>11312000</v>
      </c>
      <c r="AL363" s="21">
        <v>11312000</v>
      </c>
      <c r="AM363" s="21">
        <v>11312000</v>
      </c>
      <c r="AN363" s="21">
        <v>22624000</v>
      </c>
      <c r="AO363" s="21">
        <v>0</v>
      </c>
      <c r="AP363" s="21">
        <v>0</v>
      </c>
      <c r="AQ363" s="21">
        <v>0</v>
      </c>
      <c r="AR363" s="21">
        <v>0</v>
      </c>
    </row>
    <row r="364" spans="8:44" ht="29" x14ac:dyDescent="0.35">
      <c r="H364" s="16" t="str">
        <f xml:space="preserve"> _xll.EPMOlapMemberO("[CONTRATO].[PARENTH1].[C55502024]","","C55502024","","000;001")</f>
        <v>C55502024</v>
      </c>
      <c r="I364" s="16" t="str">
        <f xml:space="preserve"> _xll.EPMOlapMemberO("[AREA].[PARENTH1].[10000000033005]","","Gcia. Gestión Financ","","000;001")</f>
        <v>Gcia. Gestión Financ</v>
      </c>
      <c r="J364" s="17" t="str">
        <f xml:space="preserve"> _xll.EPMOlapMemberO("[RUBRO].[PARENTH1].[5130200000]","","AVALUOS","","000;001")</f>
        <v>AVALUOS</v>
      </c>
      <c r="K364" s="18" t="s">
        <v>1271</v>
      </c>
      <c r="L364" s="18" t="s">
        <v>40</v>
      </c>
      <c r="M364" s="28" t="s">
        <v>124</v>
      </c>
      <c r="N364" s="18" t="s">
        <v>29</v>
      </c>
      <c r="O364" s="18" t="s">
        <v>61</v>
      </c>
      <c r="P364" s="28" t="s">
        <v>40</v>
      </c>
      <c r="Q364" s="28" t="s">
        <v>1272</v>
      </c>
      <c r="R364" s="18" t="s">
        <v>1252</v>
      </c>
      <c r="S364" s="18" t="s">
        <v>48</v>
      </c>
      <c r="T364" s="18" t="s">
        <v>35</v>
      </c>
      <c r="U364" s="18" t="s">
        <v>1273</v>
      </c>
      <c r="V364" s="18" t="s">
        <v>131</v>
      </c>
      <c r="W364" s="18" t="s">
        <v>67</v>
      </c>
      <c r="X364" s="18" t="s">
        <v>58</v>
      </c>
      <c r="Y364" s="18" t="s">
        <v>1274</v>
      </c>
      <c r="Z364" s="19" t="s">
        <v>68</v>
      </c>
      <c r="AA364" s="20">
        <v>18167183063</v>
      </c>
      <c r="AB364" s="19">
        <v>99096941</v>
      </c>
      <c r="AC364" s="21">
        <v>0</v>
      </c>
      <c r="AD364" s="21">
        <v>8258078</v>
      </c>
      <c r="AE364" s="21">
        <v>8258078</v>
      </c>
      <c r="AF364" s="21">
        <v>8258078</v>
      </c>
      <c r="AG364" s="21">
        <v>8258078</v>
      </c>
      <c r="AH364" s="21">
        <v>8258078</v>
      </c>
      <c r="AI364" s="21">
        <v>8258078</v>
      </c>
      <c r="AJ364" s="21">
        <v>8258078</v>
      </c>
      <c r="AK364" s="21">
        <v>8258078</v>
      </c>
      <c r="AL364" s="21">
        <v>8258078</v>
      </c>
      <c r="AM364" s="21">
        <v>8258078</v>
      </c>
      <c r="AN364" s="21">
        <v>16516161</v>
      </c>
      <c r="AO364" s="21">
        <v>0</v>
      </c>
      <c r="AP364" s="21">
        <v>0</v>
      </c>
      <c r="AQ364" s="21">
        <v>0</v>
      </c>
      <c r="AR364" s="21">
        <v>0</v>
      </c>
    </row>
    <row r="365" spans="8:44" ht="29" x14ac:dyDescent="0.35">
      <c r="H365" s="16" t="str">
        <f xml:space="preserve"> _xll.EPMOlapMemberO("[CONTRATO].[PARENTH1].[C55512024]","","C55512024","","000;001")</f>
        <v>C55512024</v>
      </c>
      <c r="I365" s="16" t="str">
        <f xml:space="preserve"> _xll.EPMOlapMemberO("[AREA].[PARENTH1].[10000000033005]","","Gcia. Gestión Financ","","000;001")</f>
        <v>Gcia. Gestión Financ</v>
      </c>
      <c r="J365" s="17" t="str">
        <f xml:space="preserve"> _xll.EPMOlapMemberO("[RUBRO].[PARENTH1].[5130200000]","","AVALUOS","","000;001")</f>
        <v>AVALUOS</v>
      </c>
      <c r="K365" s="18" t="s">
        <v>1275</v>
      </c>
      <c r="L365" s="18" t="s">
        <v>40</v>
      </c>
      <c r="M365" s="28" t="s">
        <v>124</v>
      </c>
      <c r="N365" s="18" t="s">
        <v>29</v>
      </c>
      <c r="O365" s="18" t="s">
        <v>61</v>
      </c>
      <c r="P365" s="28" t="s">
        <v>40</v>
      </c>
      <c r="Q365" s="28" t="s">
        <v>1272</v>
      </c>
      <c r="R365" s="18" t="s">
        <v>1252</v>
      </c>
      <c r="S365" s="18" t="s">
        <v>48</v>
      </c>
      <c r="T365" s="18" t="s">
        <v>35</v>
      </c>
      <c r="U365" s="18" t="s">
        <v>1273</v>
      </c>
      <c r="V365" s="18" t="s">
        <v>131</v>
      </c>
      <c r="W365" s="18" t="s">
        <v>67</v>
      </c>
      <c r="X365" s="18" t="s">
        <v>58</v>
      </c>
      <c r="Y365" s="18" t="s">
        <v>1274</v>
      </c>
      <c r="Z365" s="19" t="s">
        <v>68</v>
      </c>
      <c r="AA365" s="20">
        <v>18167183063</v>
      </c>
      <c r="AB365" s="19">
        <v>74763994</v>
      </c>
      <c r="AC365" s="21">
        <v>0</v>
      </c>
      <c r="AD365" s="21">
        <v>6230333</v>
      </c>
      <c r="AE365" s="21">
        <v>6230333</v>
      </c>
      <c r="AF365" s="21">
        <v>6230333</v>
      </c>
      <c r="AG365" s="21">
        <v>6230333</v>
      </c>
      <c r="AH365" s="21">
        <v>6230333</v>
      </c>
      <c r="AI365" s="21">
        <v>6230333</v>
      </c>
      <c r="AJ365" s="21">
        <v>6230333</v>
      </c>
      <c r="AK365" s="21">
        <v>6230333</v>
      </c>
      <c r="AL365" s="21">
        <v>6230333</v>
      </c>
      <c r="AM365" s="21">
        <v>6230333</v>
      </c>
      <c r="AN365" s="21">
        <v>12460664</v>
      </c>
      <c r="AO365" s="21">
        <v>0</v>
      </c>
      <c r="AP365" s="21">
        <v>0</v>
      </c>
      <c r="AQ365" s="21">
        <v>0</v>
      </c>
      <c r="AR365" s="21">
        <v>0</v>
      </c>
    </row>
    <row r="366" spans="8:44" ht="29" x14ac:dyDescent="0.35">
      <c r="H366" s="16" t="str">
        <f xml:space="preserve"> _xll.EPMOlapMemberO("[CONTRATO].[PARENTH1].[C55522024]","","C55522024","","000;001")</f>
        <v>C55522024</v>
      </c>
      <c r="I366" s="16" t="str">
        <f xml:space="preserve"> _xll.EPMOlapMemberO("[AREA].[PARENTH1].[10000000033005]","","Gcia. Gestión Financ","","000;001")</f>
        <v>Gcia. Gestión Financ</v>
      </c>
      <c r="J366" s="17" t="str">
        <f xml:space="preserve"> _xll.EPMOlapMemberO("[RUBRO].[PARENTH1].[5130200000]","","AVALUOS","","000;001")</f>
        <v>AVALUOS</v>
      </c>
      <c r="K366" s="18" t="s">
        <v>1276</v>
      </c>
      <c r="L366" s="18" t="s">
        <v>40</v>
      </c>
      <c r="M366" s="28" t="s">
        <v>124</v>
      </c>
      <c r="N366" s="18" t="s">
        <v>29</v>
      </c>
      <c r="O366" s="18" t="s">
        <v>61</v>
      </c>
      <c r="P366" s="28" t="s">
        <v>1277</v>
      </c>
      <c r="Q366" s="28" t="s">
        <v>1278</v>
      </c>
      <c r="R366" s="18" t="s">
        <v>1259</v>
      </c>
      <c r="S366" s="18" t="s">
        <v>1279</v>
      </c>
      <c r="T366" s="18" t="s">
        <v>1280</v>
      </c>
      <c r="U366" s="18" t="s">
        <v>1281</v>
      </c>
      <c r="V366" s="18" t="s">
        <v>131</v>
      </c>
      <c r="W366" s="18" t="s">
        <v>67</v>
      </c>
      <c r="X366" s="18" t="s">
        <v>58</v>
      </c>
      <c r="Y366" s="18" t="s">
        <v>40</v>
      </c>
      <c r="Z366" s="19" t="s">
        <v>68</v>
      </c>
      <c r="AA366" s="20">
        <v>18167183063</v>
      </c>
      <c r="AB366" s="19">
        <v>44992055</v>
      </c>
      <c r="AC366" s="21">
        <v>0</v>
      </c>
      <c r="AD366" s="21">
        <v>0</v>
      </c>
      <c r="AE366" s="21">
        <v>0</v>
      </c>
      <c r="AF366" s="21">
        <v>0</v>
      </c>
      <c r="AG366" s="21">
        <v>44992055</v>
      </c>
      <c r="AH366" s="21">
        <v>0</v>
      </c>
      <c r="AI366" s="21">
        <v>0</v>
      </c>
      <c r="AJ366" s="21">
        <v>0</v>
      </c>
      <c r="AK366" s="21">
        <v>0</v>
      </c>
      <c r="AL366" s="21">
        <v>0</v>
      </c>
      <c r="AM366" s="21">
        <v>0</v>
      </c>
      <c r="AN366" s="21">
        <v>0</v>
      </c>
      <c r="AO366" s="21">
        <v>0</v>
      </c>
      <c r="AP366" s="21">
        <v>0</v>
      </c>
      <c r="AQ366" s="21">
        <v>0</v>
      </c>
      <c r="AR366" s="21">
        <v>0</v>
      </c>
    </row>
    <row r="367" spans="8:44" ht="43.5" x14ac:dyDescent="0.35">
      <c r="H367" s="16" t="str">
        <f xml:space="preserve"> _xll.EPMOlapMemberO("[CONTRATO].[PARENTH1].[C55532024]","","C55532024","","000;001")</f>
        <v>C55532024</v>
      </c>
      <c r="I367" s="16" t="str">
        <f xml:space="preserve"> _xll.EPMOlapMemberO("[AREA].[PARENTH1].[10000000033005]","","Gcia. Gestión Financ","","000;001")</f>
        <v>Gcia. Gestión Financ</v>
      </c>
      <c r="J367" s="17" t="str">
        <f xml:space="preserve"> _xll.EPMOlapMemberO("[RUBRO].[PARENTH1].[5130200000]","","AVALUOS","","000;001")</f>
        <v>AVALUOS</v>
      </c>
      <c r="K367" s="18" t="s">
        <v>1282</v>
      </c>
      <c r="L367" s="18" t="s">
        <v>40</v>
      </c>
      <c r="M367" s="28" t="s">
        <v>124</v>
      </c>
      <c r="N367" s="18" t="s">
        <v>29</v>
      </c>
      <c r="O367" s="18" t="s">
        <v>61</v>
      </c>
      <c r="P367" s="28" t="s">
        <v>1283</v>
      </c>
      <c r="Q367" s="28" t="s">
        <v>1284</v>
      </c>
      <c r="R367" s="18" t="s">
        <v>1259</v>
      </c>
      <c r="S367" s="18" t="s">
        <v>1285</v>
      </c>
      <c r="T367" s="18" t="s">
        <v>530</v>
      </c>
      <c r="U367" s="18" t="s">
        <v>1286</v>
      </c>
      <c r="V367" s="18" t="s">
        <v>131</v>
      </c>
      <c r="W367" s="18" t="s">
        <v>67</v>
      </c>
      <c r="X367" s="18" t="s">
        <v>58</v>
      </c>
      <c r="Y367" s="18" t="s">
        <v>40</v>
      </c>
      <c r="Z367" s="19" t="s">
        <v>68</v>
      </c>
      <c r="AA367" s="20">
        <v>18167183063</v>
      </c>
      <c r="AB367" s="19">
        <v>30835680</v>
      </c>
      <c r="AC367" s="21">
        <v>0</v>
      </c>
      <c r="AD367" s="21">
        <v>0</v>
      </c>
      <c r="AE367" s="21">
        <v>0</v>
      </c>
      <c r="AF367" s="21">
        <v>0</v>
      </c>
      <c r="AG367" s="21">
        <v>0</v>
      </c>
      <c r="AH367" s="21">
        <v>0</v>
      </c>
      <c r="AI367" s="21">
        <v>0</v>
      </c>
      <c r="AJ367" s="21">
        <v>0</v>
      </c>
      <c r="AK367" s="21">
        <v>0</v>
      </c>
      <c r="AL367" s="21">
        <v>15417840</v>
      </c>
      <c r="AM367" s="21">
        <v>15417840</v>
      </c>
      <c r="AN367" s="21">
        <v>0</v>
      </c>
      <c r="AO367" s="21">
        <v>0</v>
      </c>
      <c r="AP367" s="21">
        <v>0</v>
      </c>
      <c r="AQ367" s="21">
        <v>0</v>
      </c>
      <c r="AR367" s="21">
        <v>0</v>
      </c>
    </row>
    <row r="368" spans="8:44" ht="39" x14ac:dyDescent="0.35">
      <c r="H368" s="16" t="str">
        <f xml:space="preserve"> _xll.EPMOlapMemberO("[CONTRATO].[PARENTH1].[C55542024]","","C55542024","","000;001")</f>
        <v>C55542024</v>
      </c>
      <c r="I368" s="16" t="str">
        <f xml:space="preserve"> _xll.EPMOlapMemberO("[AREA].[PARENTH1].[10000000033005]","","Gcia. Gestión Financ","","000;001")</f>
        <v>Gcia. Gestión Financ</v>
      </c>
      <c r="J368" s="17" t="str">
        <f xml:space="preserve"> _xll.EPMOlapMemberO("[RUBRO].[PARENTH1].[5164250001]","","N-PUBLICIDAD Y SUSCRPCIONES - ARL","","000;001")</f>
        <v>N-PUBLICIDAD Y SUSCRPCIONES - ARL</v>
      </c>
      <c r="K368" s="18" t="s">
        <v>1287</v>
      </c>
      <c r="L368" s="18" t="s">
        <v>40</v>
      </c>
      <c r="M368" s="28" t="s">
        <v>124</v>
      </c>
      <c r="N368" s="18" t="s">
        <v>29</v>
      </c>
      <c r="O368" s="18" t="s">
        <v>439</v>
      </c>
      <c r="P368" s="28" t="s">
        <v>40</v>
      </c>
      <c r="Q368" s="28" t="s">
        <v>1288</v>
      </c>
      <c r="R368" s="18" t="s">
        <v>1265</v>
      </c>
      <c r="S368" s="18" t="s">
        <v>1289</v>
      </c>
      <c r="T368" s="18" t="s">
        <v>1290</v>
      </c>
      <c r="U368" s="18" t="s">
        <v>1291</v>
      </c>
      <c r="V368" s="18" t="s">
        <v>226</v>
      </c>
      <c r="W368" s="18" t="s">
        <v>52</v>
      </c>
      <c r="X368" s="18" t="s">
        <v>58</v>
      </c>
      <c r="Y368" s="18" t="s">
        <v>1292</v>
      </c>
      <c r="Z368" s="19" t="s">
        <v>68</v>
      </c>
      <c r="AA368" s="20">
        <v>1826852480</v>
      </c>
      <c r="AB368" s="19">
        <v>1752642506</v>
      </c>
      <c r="AC368" s="21">
        <v>0</v>
      </c>
      <c r="AD368" s="21">
        <v>0</v>
      </c>
      <c r="AE368" s="21">
        <v>0</v>
      </c>
      <c r="AF368" s="21">
        <v>0</v>
      </c>
      <c r="AG368" s="21">
        <v>0</v>
      </c>
      <c r="AH368" s="21">
        <v>0</v>
      </c>
      <c r="AI368" s="21">
        <v>0</v>
      </c>
      <c r="AJ368" s="21">
        <v>0</v>
      </c>
      <c r="AK368" s="21">
        <v>0</v>
      </c>
      <c r="AL368" s="21">
        <v>0</v>
      </c>
      <c r="AM368" s="21">
        <v>0</v>
      </c>
      <c r="AN368" s="21">
        <v>1752642506</v>
      </c>
      <c r="AO368" s="21">
        <v>0</v>
      </c>
      <c r="AP368" s="21">
        <v>0</v>
      </c>
      <c r="AQ368" s="21">
        <v>0</v>
      </c>
      <c r="AR368" s="21">
        <v>0</v>
      </c>
    </row>
    <row r="369" spans="1:44" ht="29" x14ac:dyDescent="0.35">
      <c r="H369" s="16" t="str">
        <f xml:space="preserve"> _xll.EPMOlapMemberO("[CONTRATO].[PARENTH1].[C55552024]","","C55552024","","000;001")</f>
        <v>C55552024</v>
      </c>
      <c r="I369" s="16" t="str">
        <f xml:space="preserve"> _xll.EPMOlapMemberO("[AREA].[PARENTH1].[10000000033005]","","Gcia. Gestión Financ","","000;001")</f>
        <v>Gcia. Gestión Financ</v>
      </c>
      <c r="J369" s="17" t="str">
        <f xml:space="preserve"> _xll.EPMOlapMemberO("[RUBRO].[PARENTH1].[5160050000]","","EQUIPO DE COMPUTACION","","000;001")</f>
        <v>EQUIPO DE COMPUTACION</v>
      </c>
      <c r="K369" s="18" t="s">
        <v>1293</v>
      </c>
      <c r="L369" s="18" t="s">
        <v>40</v>
      </c>
      <c r="M369" s="28" t="s">
        <v>124</v>
      </c>
      <c r="N369" s="18" t="s">
        <v>29</v>
      </c>
      <c r="O369" s="18" t="s">
        <v>83</v>
      </c>
      <c r="P369" s="28" t="s">
        <v>40</v>
      </c>
      <c r="Q369" s="28" t="s">
        <v>1294</v>
      </c>
      <c r="R369" s="18" t="s">
        <v>1265</v>
      </c>
      <c r="S369" s="18" t="s">
        <v>1048</v>
      </c>
      <c r="T369" s="18" t="s">
        <v>35</v>
      </c>
      <c r="U369" s="18" t="s">
        <v>1295</v>
      </c>
      <c r="V369" s="18" t="s">
        <v>226</v>
      </c>
      <c r="W369" s="18" t="s">
        <v>52</v>
      </c>
      <c r="X369" s="18" t="s">
        <v>58</v>
      </c>
      <c r="Y369" s="18" t="s">
        <v>40</v>
      </c>
      <c r="Z369" s="19" t="s">
        <v>68</v>
      </c>
      <c r="AA369" s="20">
        <v>15963449</v>
      </c>
      <c r="AB369" s="19">
        <v>15963449</v>
      </c>
      <c r="AC369" s="21">
        <v>0</v>
      </c>
      <c r="AD369" s="21">
        <v>0</v>
      </c>
      <c r="AE369" s="21">
        <v>0</v>
      </c>
      <c r="AF369" s="21">
        <v>0</v>
      </c>
      <c r="AG369" s="21">
        <v>0</v>
      </c>
      <c r="AH369" s="21">
        <v>0</v>
      </c>
      <c r="AI369" s="21">
        <v>0</v>
      </c>
      <c r="AJ369" s="21">
        <v>0</v>
      </c>
      <c r="AK369" s="21">
        <v>0</v>
      </c>
      <c r="AL369" s="21">
        <v>0</v>
      </c>
      <c r="AM369" s="21">
        <v>0</v>
      </c>
      <c r="AN369" s="21">
        <v>15963449</v>
      </c>
      <c r="AO369" s="21">
        <v>0</v>
      </c>
      <c r="AP369" s="21">
        <v>0</v>
      </c>
      <c r="AQ369" s="21">
        <v>0</v>
      </c>
      <c r="AR369" s="21">
        <v>0</v>
      </c>
    </row>
    <row r="370" spans="1:44" ht="43.5" x14ac:dyDescent="0.35">
      <c r="H370" s="16" t="str">
        <f xml:space="preserve"> _xll.EPMOlapMemberO("[CONTRATO].[PARENTH1].[C55572024]","","C55572024","","000;001")</f>
        <v>C55572024</v>
      </c>
      <c r="I370" s="16" t="str">
        <f xml:space="preserve"> _xll.EPMOlapMemberO("[AREA].[PARENTH1].[10000000033005]","","Gcia. Gestión Financ","","000;001")</f>
        <v>Gcia. Gestión Financ</v>
      </c>
      <c r="J370" s="17" t="str">
        <f xml:space="preserve"> _xll.EPMOlapMemberO("[RUBRO].[PARENTH1].[5164250001]","","N-PUBLICIDAD Y SUSCRPCIONES - ARL","","000;001")</f>
        <v>N-PUBLICIDAD Y SUSCRPCIONES - ARL</v>
      </c>
      <c r="K370" s="18" t="s">
        <v>1296</v>
      </c>
      <c r="L370" s="18" t="s">
        <v>40</v>
      </c>
      <c r="M370" s="28" t="s">
        <v>124</v>
      </c>
      <c r="N370" s="18" t="s">
        <v>29</v>
      </c>
      <c r="O370" s="18" t="s">
        <v>439</v>
      </c>
      <c r="P370" s="28" t="s">
        <v>1297</v>
      </c>
      <c r="Q370" s="28" t="s">
        <v>1298</v>
      </c>
      <c r="R370" s="18" t="s">
        <v>1299</v>
      </c>
      <c r="S370" s="18" t="s">
        <v>48</v>
      </c>
      <c r="T370" s="18" t="s">
        <v>35</v>
      </c>
      <c r="U370" s="18" t="s">
        <v>1300</v>
      </c>
      <c r="V370" s="18" t="s">
        <v>131</v>
      </c>
      <c r="W370" s="18" t="s">
        <v>52</v>
      </c>
      <c r="X370" s="18" t="s">
        <v>58</v>
      </c>
      <c r="Y370" s="18" t="s">
        <v>40</v>
      </c>
      <c r="Z370" s="19" t="s">
        <v>68</v>
      </c>
      <c r="AA370" s="20">
        <v>1826852480</v>
      </c>
      <c r="AB370" s="19">
        <v>5027123</v>
      </c>
      <c r="AC370" s="21">
        <v>0</v>
      </c>
      <c r="AD370" s="21">
        <v>0</v>
      </c>
      <c r="AE370" s="21">
        <v>0</v>
      </c>
      <c r="AF370" s="21">
        <v>0</v>
      </c>
      <c r="AG370" s="21">
        <v>0</v>
      </c>
      <c r="AH370" s="21">
        <v>0</v>
      </c>
      <c r="AI370" s="21">
        <v>0</v>
      </c>
      <c r="AJ370" s="21">
        <v>0</v>
      </c>
      <c r="AK370" s="21">
        <v>0</v>
      </c>
      <c r="AL370" s="21">
        <v>0</v>
      </c>
      <c r="AM370" s="21">
        <v>0</v>
      </c>
      <c r="AN370" s="21">
        <v>5027123</v>
      </c>
      <c r="AO370" s="21">
        <v>0</v>
      </c>
      <c r="AP370" s="21">
        <v>0</v>
      </c>
      <c r="AQ370" s="21">
        <v>0</v>
      </c>
      <c r="AR370" s="21">
        <v>0</v>
      </c>
    </row>
    <row r="371" spans="1:44" x14ac:dyDescent="0.35">
      <c r="H371" s="16" t="str">
        <f xml:space="preserve"> _xll.EPMOlapMemberO("[CONTRATO].[PARENTH1].[C55582024]","","C55582024","","000;001")</f>
        <v>C55582024</v>
      </c>
      <c r="I371" s="16" t="str">
        <f xml:space="preserve"> _xll.EPMOlapMemberO("[AREA].[PARENTH1].[10000000033005]","","Gcia. Gestión Financ","","000;001")</f>
        <v>Gcia. Gestión Financ</v>
      </c>
      <c r="J371" s="17" t="str">
        <f xml:space="preserve"> _xll.EPMOlapMemberO("[RUBRO].[PARENTH1].[5130200000]","","AVALUOS","","000;001")</f>
        <v>AVALUOS</v>
      </c>
      <c r="K371" s="18" t="s">
        <v>1301</v>
      </c>
      <c r="L371" s="18" t="s">
        <v>40</v>
      </c>
      <c r="M371" s="28" t="s">
        <v>124</v>
      </c>
      <c r="N371" s="18" t="s">
        <v>29</v>
      </c>
      <c r="O371" s="18" t="s">
        <v>61</v>
      </c>
      <c r="P371" s="28" t="s">
        <v>1302</v>
      </c>
      <c r="Q371" s="28" t="s">
        <v>1303</v>
      </c>
      <c r="R371" s="18" t="s">
        <v>1259</v>
      </c>
      <c r="S371" s="18" t="s">
        <v>1034</v>
      </c>
      <c r="T371" s="18" t="s">
        <v>35</v>
      </c>
      <c r="U371" s="18" t="s">
        <v>1304</v>
      </c>
      <c r="V371" s="18" t="s">
        <v>1305</v>
      </c>
      <c r="W371" s="18" t="s">
        <v>67</v>
      </c>
      <c r="X371" s="18" t="s">
        <v>58</v>
      </c>
      <c r="Y371" s="18" t="s">
        <v>40</v>
      </c>
      <c r="Z371" s="19" t="s">
        <v>68</v>
      </c>
      <c r="AA371" s="20">
        <v>18167183063</v>
      </c>
      <c r="AB371" s="19">
        <v>60000000</v>
      </c>
      <c r="AC371" s="21">
        <v>0</v>
      </c>
      <c r="AD371" s="21">
        <v>0</v>
      </c>
      <c r="AE371" s="21">
        <v>0</v>
      </c>
      <c r="AF371" s="21">
        <v>0</v>
      </c>
      <c r="AG371" s="21">
        <v>0</v>
      </c>
      <c r="AH371" s="21">
        <v>0</v>
      </c>
      <c r="AI371" s="21">
        <v>0</v>
      </c>
      <c r="AJ371" s="21">
        <v>0</v>
      </c>
      <c r="AK371" s="21">
        <v>0</v>
      </c>
      <c r="AL371" s="21">
        <v>0</v>
      </c>
      <c r="AM371" s="21">
        <v>0</v>
      </c>
      <c r="AN371" s="21">
        <v>60000000</v>
      </c>
      <c r="AO371" s="21">
        <v>0</v>
      </c>
      <c r="AP371" s="21">
        <v>0</v>
      </c>
      <c r="AQ371" s="21">
        <v>0</v>
      </c>
      <c r="AR371" s="21">
        <v>0</v>
      </c>
    </row>
    <row r="372" spans="1:44" ht="29" x14ac:dyDescent="0.35">
      <c r="H372" s="16" t="str">
        <f xml:space="preserve"> _xll.EPMOlapMemberO("[CONTRATO].[PARENTH1].[C55592024]","","C55592024","","000;001")</f>
        <v>C55592024</v>
      </c>
      <c r="I372" s="16" t="str">
        <f xml:space="preserve"> _xll.EPMOlapMemberO("[AREA].[PARENTH1].[10000000033005]","","Gcia. Gestión Financ","","000;001")</f>
        <v>Gcia. Gestión Financ</v>
      </c>
      <c r="J372" s="17" t="str">
        <f xml:space="preserve"> _xll.EPMOlapMemberO("[RUBRO].[PARENTH1].[5130200000]","","AVALUOS","","000;001")</f>
        <v>AVALUOS</v>
      </c>
      <c r="K372" s="18" t="s">
        <v>1306</v>
      </c>
      <c r="L372" s="18" t="s">
        <v>40</v>
      </c>
      <c r="M372" s="28" t="s">
        <v>124</v>
      </c>
      <c r="N372" s="18" t="s">
        <v>29</v>
      </c>
      <c r="O372" s="18" t="s">
        <v>61</v>
      </c>
      <c r="P372" s="28" t="s">
        <v>40</v>
      </c>
      <c r="Q372" s="28" t="s">
        <v>1307</v>
      </c>
      <c r="R372" s="18" t="s">
        <v>1265</v>
      </c>
      <c r="S372" s="18" t="s">
        <v>48</v>
      </c>
      <c r="T372" s="18" t="s">
        <v>35</v>
      </c>
      <c r="U372" s="18" t="s">
        <v>1308</v>
      </c>
      <c r="V372" s="18" t="s">
        <v>226</v>
      </c>
      <c r="W372" s="18" t="s">
        <v>67</v>
      </c>
      <c r="X372" s="18" t="s">
        <v>58</v>
      </c>
      <c r="Y372" s="18" t="s">
        <v>40</v>
      </c>
      <c r="Z372" s="19" t="s">
        <v>68</v>
      </c>
      <c r="AA372" s="20">
        <v>18167183063</v>
      </c>
      <c r="AB372" s="19">
        <v>120000000</v>
      </c>
      <c r="AC372" s="21">
        <v>0</v>
      </c>
      <c r="AD372" s="21">
        <v>10000000</v>
      </c>
      <c r="AE372" s="21">
        <v>10000000</v>
      </c>
      <c r="AF372" s="21">
        <v>10000000</v>
      </c>
      <c r="AG372" s="21">
        <v>10000000</v>
      </c>
      <c r="AH372" s="21">
        <v>10000000</v>
      </c>
      <c r="AI372" s="21">
        <v>10000000</v>
      </c>
      <c r="AJ372" s="21">
        <v>10000000</v>
      </c>
      <c r="AK372" s="21">
        <v>10000000</v>
      </c>
      <c r="AL372" s="21">
        <v>10000000</v>
      </c>
      <c r="AM372" s="21">
        <v>10000000</v>
      </c>
      <c r="AN372" s="21">
        <v>20000000</v>
      </c>
      <c r="AO372" s="21">
        <v>0</v>
      </c>
      <c r="AP372" s="21">
        <v>0</v>
      </c>
      <c r="AQ372" s="21">
        <v>0</v>
      </c>
      <c r="AR372" s="21">
        <v>0</v>
      </c>
    </row>
    <row r="373" spans="1:44" ht="29" x14ac:dyDescent="0.35">
      <c r="H373" s="16" t="str">
        <f xml:space="preserve"> _xll.EPMOlapMemberO("[CONTRATO].[PARENTH1].[C55602024]","","C55602024","","000;001")</f>
        <v>C55602024</v>
      </c>
      <c r="I373" s="16" t="str">
        <f xml:space="preserve"> _xll.EPMOlapMemberO("[AREA].[PARENTH1].[10000000033005]","","Gcia. Gestión Financ","","000;001")</f>
        <v>Gcia. Gestión Financ</v>
      </c>
      <c r="J373" s="17" t="str">
        <f xml:space="preserve"> _xll.EPMOlapMemberO("[RUBRO].[PARENTH1].[5130200000]","","AVALUOS","","000;001")</f>
        <v>AVALUOS</v>
      </c>
      <c r="K373" s="18" t="s">
        <v>1309</v>
      </c>
      <c r="L373" s="18" t="s">
        <v>40</v>
      </c>
      <c r="M373" s="28" t="s">
        <v>124</v>
      </c>
      <c r="N373" s="18" t="s">
        <v>29</v>
      </c>
      <c r="O373" s="18" t="s">
        <v>61</v>
      </c>
      <c r="P373" s="28" t="s">
        <v>40</v>
      </c>
      <c r="Q373" s="28" t="s">
        <v>1307</v>
      </c>
      <c r="R373" s="18" t="s">
        <v>1265</v>
      </c>
      <c r="S373" s="18" t="s">
        <v>48</v>
      </c>
      <c r="T373" s="18" t="s">
        <v>35</v>
      </c>
      <c r="U373" s="18" t="s">
        <v>1308</v>
      </c>
      <c r="V373" s="18" t="s">
        <v>226</v>
      </c>
      <c r="W373" s="18" t="s">
        <v>67</v>
      </c>
      <c r="X373" s="18" t="s">
        <v>58</v>
      </c>
      <c r="Y373" s="18" t="s">
        <v>40</v>
      </c>
      <c r="Z373" s="19" t="s">
        <v>68</v>
      </c>
      <c r="AA373" s="20">
        <v>18167183063</v>
      </c>
      <c r="AB373" s="19">
        <v>120000000</v>
      </c>
      <c r="AC373" s="21">
        <v>0</v>
      </c>
      <c r="AD373" s="21">
        <v>10000000</v>
      </c>
      <c r="AE373" s="21">
        <v>10000000</v>
      </c>
      <c r="AF373" s="21">
        <v>10000000</v>
      </c>
      <c r="AG373" s="21">
        <v>10000000</v>
      </c>
      <c r="AH373" s="21">
        <v>10000000</v>
      </c>
      <c r="AI373" s="21">
        <v>10000000</v>
      </c>
      <c r="AJ373" s="21">
        <v>10000000</v>
      </c>
      <c r="AK373" s="21">
        <v>10000000</v>
      </c>
      <c r="AL373" s="21">
        <v>10000000</v>
      </c>
      <c r="AM373" s="21">
        <v>10000000</v>
      </c>
      <c r="AN373" s="21">
        <v>20000000</v>
      </c>
      <c r="AO373" s="21">
        <v>0</v>
      </c>
      <c r="AP373" s="21">
        <v>0</v>
      </c>
      <c r="AQ373" s="21">
        <v>0</v>
      </c>
      <c r="AR373" s="21">
        <v>0</v>
      </c>
    </row>
    <row r="374" spans="1:44" x14ac:dyDescent="0.35">
      <c r="H374" s="16" t="str">
        <f xml:space="preserve"> _xll.EPMOlapMemberO("[CONTRATO].[PARENTH1].[C55612024]","","C55612024","","000;001")</f>
        <v>C55612024</v>
      </c>
      <c r="I374" s="16" t="str">
        <f xml:space="preserve"> _xll.EPMOlapMemberO("[AREA].[PARENTH1].[10000000033005]","","Gcia. Gestión Financ","","000;001")</f>
        <v>Gcia. Gestión Financ</v>
      </c>
      <c r="J374" s="17" t="str">
        <f xml:space="preserve"> _xll.EPMOlapMemberO("[RUBRO].[PARENTH1].[5130200000]","","AVALUOS","","000;001")</f>
        <v>AVALUOS</v>
      </c>
      <c r="K374" s="18" t="s">
        <v>1310</v>
      </c>
      <c r="L374" s="18" t="s">
        <v>40</v>
      </c>
      <c r="M374" s="28" t="s">
        <v>124</v>
      </c>
      <c r="N374" s="18" t="s">
        <v>29</v>
      </c>
      <c r="O374" s="18" t="s">
        <v>61</v>
      </c>
      <c r="P374" s="28" t="s">
        <v>40</v>
      </c>
      <c r="Q374" s="28" t="s">
        <v>1311</v>
      </c>
      <c r="R374" s="18" t="s">
        <v>1265</v>
      </c>
      <c r="S374" s="18" t="s">
        <v>48</v>
      </c>
      <c r="T374" s="18" t="s">
        <v>35</v>
      </c>
      <c r="U374" s="18" t="s">
        <v>1308</v>
      </c>
      <c r="V374" s="18" t="s">
        <v>226</v>
      </c>
      <c r="W374" s="18" t="s">
        <v>67</v>
      </c>
      <c r="X374" s="18" t="s">
        <v>58</v>
      </c>
      <c r="Y374" s="18" t="s">
        <v>40</v>
      </c>
      <c r="Z374" s="19" t="s">
        <v>68</v>
      </c>
      <c r="AA374" s="20">
        <v>18167183063</v>
      </c>
      <c r="AB374" s="19">
        <v>257040000</v>
      </c>
      <c r="AC374" s="21">
        <v>0</v>
      </c>
      <c r="AD374" s="21">
        <v>21420000</v>
      </c>
      <c r="AE374" s="21">
        <v>21420000</v>
      </c>
      <c r="AF374" s="21">
        <v>21420000</v>
      </c>
      <c r="AG374" s="21">
        <v>21420000</v>
      </c>
      <c r="AH374" s="21">
        <v>21420000</v>
      </c>
      <c r="AI374" s="21">
        <v>21420000</v>
      </c>
      <c r="AJ374" s="21">
        <v>21420000</v>
      </c>
      <c r="AK374" s="21">
        <v>21420000</v>
      </c>
      <c r="AL374" s="21">
        <v>21420000</v>
      </c>
      <c r="AM374" s="21">
        <v>21420000</v>
      </c>
      <c r="AN374" s="21">
        <v>42840000</v>
      </c>
      <c r="AO374" s="21">
        <v>0</v>
      </c>
      <c r="AP374" s="21">
        <v>0</v>
      </c>
      <c r="AQ374" s="21">
        <v>0</v>
      </c>
      <c r="AR374" s="21">
        <v>0</v>
      </c>
    </row>
    <row r="375" spans="1:44" ht="58" x14ac:dyDescent="0.35">
      <c r="H375" s="16" t="str">
        <f xml:space="preserve"> _xll.EPMOlapMemberO("[CONTRATO].[PARENTH1].[C56192024]","","C56192024","","000;001")</f>
        <v>C56192024</v>
      </c>
      <c r="I375" s="16" t="str">
        <f xml:space="preserve"> _xll.EPMOlapMemberO("[AREA].[PARENTH1].[10000000027005]","","Gcia. de Tesorería","","000;001")</f>
        <v>Gcia. de Tesorería</v>
      </c>
      <c r="J375" s="17" t="str">
        <f xml:space="preserve"> _xll.EPMOlapMemberO("[RUBRO].[PARENTH1].[5115950030]","","CUSTODIA TITULOS VALORES","","000;001")</f>
        <v>CUSTODIA TITULOS VALORES</v>
      </c>
      <c r="K375" s="18" t="s">
        <v>1312</v>
      </c>
      <c r="L375" s="18" t="s">
        <v>40</v>
      </c>
      <c r="M375" s="28" t="s">
        <v>1313</v>
      </c>
      <c r="N375" s="18" t="s">
        <v>1314</v>
      </c>
      <c r="O375" s="18" t="s">
        <v>1315</v>
      </c>
      <c r="P375" s="28" t="s">
        <v>1316</v>
      </c>
      <c r="Q375" s="28" t="s">
        <v>1317</v>
      </c>
      <c r="R375" s="18" t="s">
        <v>1318</v>
      </c>
      <c r="S375" s="18" t="s">
        <v>48</v>
      </c>
      <c r="T375" s="18" t="s">
        <v>35</v>
      </c>
      <c r="U375" s="18" t="s">
        <v>1319</v>
      </c>
      <c r="V375" s="18" t="s">
        <v>106</v>
      </c>
      <c r="W375" s="18" t="s">
        <v>67</v>
      </c>
      <c r="X375" s="18" t="s">
        <v>58</v>
      </c>
      <c r="Y375" s="18" t="s">
        <v>1320</v>
      </c>
      <c r="Z375" s="19" t="s">
        <v>68</v>
      </c>
      <c r="AA375" s="20">
        <v>0</v>
      </c>
      <c r="AB375" s="19">
        <v>550000000</v>
      </c>
      <c r="AC375" s="21">
        <v>0</v>
      </c>
      <c r="AD375" s="21">
        <v>50000000</v>
      </c>
      <c r="AE375" s="21">
        <v>50000000</v>
      </c>
      <c r="AF375" s="21">
        <v>50000000</v>
      </c>
      <c r="AG375" s="21">
        <v>50000000</v>
      </c>
      <c r="AH375" s="21">
        <v>50000000</v>
      </c>
      <c r="AI375" s="21">
        <v>50000000</v>
      </c>
      <c r="AJ375" s="21">
        <v>41666667</v>
      </c>
      <c r="AK375" s="21">
        <v>41666667</v>
      </c>
      <c r="AL375" s="21">
        <v>41666667</v>
      </c>
      <c r="AM375" s="21">
        <v>41666667</v>
      </c>
      <c r="AN375" s="21">
        <v>83333332</v>
      </c>
      <c r="AO375" s="21">
        <v>0</v>
      </c>
      <c r="AP375" s="21">
        <v>0</v>
      </c>
      <c r="AQ375" s="21">
        <v>0</v>
      </c>
      <c r="AR375" s="21">
        <v>0</v>
      </c>
    </row>
    <row r="376" spans="1:44" s="24" customFormat="1" ht="43.5" x14ac:dyDescent="0.35">
      <c r="A376"/>
      <c r="B376"/>
      <c r="C376"/>
      <c r="D376"/>
      <c r="E376"/>
      <c r="F376"/>
      <c r="G376" s="23"/>
      <c r="H376" s="16" t="str">
        <f xml:space="preserve"> _xll.EPMOlapMemberO("[CONTRATO].[PARENTH1].[C56202024]","","C56202024","","000;001")</f>
        <v>C56202024</v>
      </c>
      <c r="I376" s="16" t="str">
        <f xml:space="preserve"> _xll.EPMOlapMemberO("[AREA].[PARENTH1].[10000000027005]","","Gcia. de Tesorería","","000;001")</f>
        <v>Gcia. de Tesorería</v>
      </c>
      <c r="J376" s="17" t="str">
        <f xml:space="preserve"> _xll.EPMOlapMemberO("[RUBRO].[PARENTH1].[5145050001]","","EQUIPO DE COMPUTO GER. ADMINISTRATIVA","","000;001")</f>
        <v>EQUIPO DE COMPUTO GER. ADMINISTRATIVA</v>
      </c>
      <c r="K376" s="18" t="s">
        <v>1321</v>
      </c>
      <c r="L376" s="18" t="s">
        <v>40</v>
      </c>
      <c r="M376" s="28" t="s">
        <v>1313</v>
      </c>
      <c r="N376" s="18" t="s">
        <v>29</v>
      </c>
      <c r="O376" s="18" t="s">
        <v>30</v>
      </c>
      <c r="P376" s="28" t="s">
        <v>1322</v>
      </c>
      <c r="Q376" s="28" t="s">
        <v>1323</v>
      </c>
      <c r="R376" s="18" t="s">
        <v>1324</v>
      </c>
      <c r="S376" s="18" t="s">
        <v>48</v>
      </c>
      <c r="T376" s="18" t="s">
        <v>35</v>
      </c>
      <c r="U376" s="18" t="s">
        <v>40</v>
      </c>
      <c r="V376" s="18" t="s">
        <v>1325</v>
      </c>
      <c r="W376" s="18" t="s">
        <v>67</v>
      </c>
      <c r="X376" s="18" t="s">
        <v>58</v>
      </c>
      <c r="Y376" s="18" t="s">
        <v>1326</v>
      </c>
      <c r="Z376" s="19" t="s">
        <v>68</v>
      </c>
      <c r="AA376" s="20">
        <v>818194850</v>
      </c>
      <c r="AB376" s="19">
        <v>818194850</v>
      </c>
      <c r="AC376" s="21">
        <v>0</v>
      </c>
      <c r="AD376" s="21">
        <v>68182904</v>
      </c>
      <c r="AE376" s="21">
        <v>68182904</v>
      </c>
      <c r="AF376" s="21">
        <v>68182904</v>
      </c>
      <c r="AG376" s="21">
        <v>68182904</v>
      </c>
      <c r="AH376" s="21">
        <v>68182904</v>
      </c>
      <c r="AI376" s="21">
        <v>68182904</v>
      </c>
      <c r="AJ376" s="21">
        <v>68182904</v>
      </c>
      <c r="AK376" s="21">
        <v>68182904</v>
      </c>
      <c r="AL376" s="21">
        <v>68182904</v>
      </c>
      <c r="AM376" s="21">
        <v>68182904</v>
      </c>
      <c r="AN376" s="21">
        <v>136365810</v>
      </c>
      <c r="AO376" s="21">
        <v>0</v>
      </c>
      <c r="AP376" s="21">
        <v>0</v>
      </c>
      <c r="AQ376" s="21">
        <v>0</v>
      </c>
      <c r="AR376" s="21">
        <v>0</v>
      </c>
    </row>
    <row r="377" spans="1:44" ht="58" x14ac:dyDescent="0.35">
      <c r="H377" s="16" t="str">
        <f xml:space="preserve"> _xll.EPMOlapMemberO("[CONTRATO].[PARENTH1].[C56212024]","","C56212024","","000;001")</f>
        <v>C56212024</v>
      </c>
      <c r="I377" s="16" t="str">
        <f xml:space="preserve"> _xll.EPMOlapMemberO("[AREA].[PARENTH1].[10000000027005]","","Gcia. de Tesorería","","000;001")</f>
        <v>Gcia. de Tesorería</v>
      </c>
      <c r="J377" s="17" t="str">
        <f xml:space="preserve"> _xll.EPMOlapMemberO("[RUBRO].[PARENTH1].[5164250001]","","N-PUBLICIDAD Y SUSCRPCIONES - ARL","","000;001")</f>
        <v>N-PUBLICIDAD Y SUSCRPCIONES - ARL</v>
      </c>
      <c r="K377" s="18" t="s">
        <v>1327</v>
      </c>
      <c r="L377" s="18" t="s">
        <v>40</v>
      </c>
      <c r="M377" s="28" t="s">
        <v>1313</v>
      </c>
      <c r="N377" s="18" t="s">
        <v>29</v>
      </c>
      <c r="O377" s="18" t="s">
        <v>439</v>
      </c>
      <c r="P377" s="28" t="s">
        <v>1328</v>
      </c>
      <c r="Q377" s="28" t="s">
        <v>1329</v>
      </c>
      <c r="R377" s="18" t="s">
        <v>1330</v>
      </c>
      <c r="S377" s="18" t="s">
        <v>48</v>
      </c>
      <c r="T377" s="18" t="s">
        <v>35</v>
      </c>
      <c r="U377" s="18" t="s">
        <v>1331</v>
      </c>
      <c r="V377" s="18" t="s">
        <v>106</v>
      </c>
      <c r="W377" s="18" t="s">
        <v>67</v>
      </c>
      <c r="X377" s="18" t="s">
        <v>58</v>
      </c>
      <c r="Y377" s="18" t="s">
        <v>40</v>
      </c>
      <c r="Z377" s="19" t="s">
        <v>68</v>
      </c>
      <c r="AA377" s="20">
        <v>135543310</v>
      </c>
      <c r="AB377" s="19">
        <v>135543310</v>
      </c>
      <c r="AC377" s="21">
        <v>11295276</v>
      </c>
      <c r="AD377" s="21">
        <v>11295276</v>
      </c>
      <c r="AE377" s="21">
        <v>11295276</v>
      </c>
      <c r="AF377" s="21">
        <v>11295276</v>
      </c>
      <c r="AG377" s="21">
        <v>11295276</v>
      </c>
      <c r="AH377" s="21">
        <v>11295276</v>
      </c>
      <c r="AI377" s="21">
        <v>11295276</v>
      </c>
      <c r="AJ377" s="21">
        <v>11295276</v>
      </c>
      <c r="AK377" s="21">
        <v>11295276</v>
      </c>
      <c r="AL377" s="21">
        <v>11295276</v>
      </c>
      <c r="AM377" s="21">
        <v>11295276</v>
      </c>
      <c r="AN377" s="21">
        <v>11295274</v>
      </c>
      <c r="AO377" s="21">
        <v>0</v>
      </c>
      <c r="AP377" s="21">
        <v>0</v>
      </c>
      <c r="AQ377" s="21">
        <v>0</v>
      </c>
      <c r="AR377" s="21">
        <v>0</v>
      </c>
    </row>
    <row r="378" spans="1:44" ht="39" x14ac:dyDescent="0.35">
      <c r="H378" s="16" t="str">
        <f xml:space="preserve"> _xll.EPMOlapMemberO("[CONTRATO].[PARENTH1].[C56222024]","","C56222024","","000;001")</f>
        <v>C56222024</v>
      </c>
      <c r="I378" s="16" t="str">
        <f xml:space="preserve"> _xll.EPMOlapMemberO("[AREA].[PARENTH1].[10000000027005]","","Gcia. de Tesorería","","000;001")</f>
        <v>Gcia. de Tesorería</v>
      </c>
      <c r="J378" s="17" t="str">
        <f xml:space="preserve"> _xll.EPMOlapMemberO("[RUBRO].[PARENTH1].[5115950030]","","CUSTODIA TITULOS VALORES","","000;001")</f>
        <v>CUSTODIA TITULOS VALORES</v>
      </c>
      <c r="K378" s="18" t="s">
        <v>1332</v>
      </c>
      <c r="L378" s="18" t="s">
        <v>40</v>
      </c>
      <c r="M378" s="28" t="s">
        <v>1313</v>
      </c>
      <c r="N378" s="18" t="s">
        <v>1314</v>
      </c>
      <c r="O378" s="18" t="s">
        <v>1315</v>
      </c>
      <c r="P378" s="28" t="s">
        <v>1333</v>
      </c>
      <c r="Q378" s="28" t="s">
        <v>1334</v>
      </c>
      <c r="R378" s="18" t="s">
        <v>1318</v>
      </c>
      <c r="S378" s="18" t="s">
        <v>48</v>
      </c>
      <c r="T378" s="18" t="s">
        <v>35</v>
      </c>
      <c r="U378" s="18" t="s">
        <v>1335</v>
      </c>
      <c r="V378" s="18" t="s">
        <v>106</v>
      </c>
      <c r="W378" s="18" t="s">
        <v>67</v>
      </c>
      <c r="X378" s="18" t="s">
        <v>58</v>
      </c>
      <c r="Y378" s="18" t="s">
        <v>40</v>
      </c>
      <c r="Z378" s="19" t="s">
        <v>68</v>
      </c>
      <c r="AA378" s="20">
        <v>0</v>
      </c>
      <c r="AB378" s="19">
        <v>33870394</v>
      </c>
      <c r="AC378" s="21">
        <v>0</v>
      </c>
      <c r="AD378" s="21">
        <v>2822533</v>
      </c>
      <c r="AE378" s="21">
        <v>2822533</v>
      </c>
      <c r="AF378" s="21">
        <v>2822533</v>
      </c>
      <c r="AG378" s="21">
        <v>2822533</v>
      </c>
      <c r="AH378" s="21">
        <v>2822533</v>
      </c>
      <c r="AI378" s="21">
        <v>2822533</v>
      </c>
      <c r="AJ378" s="21">
        <v>2822533</v>
      </c>
      <c r="AK378" s="21">
        <v>2822533</v>
      </c>
      <c r="AL378" s="21">
        <v>2822533</v>
      </c>
      <c r="AM378" s="21">
        <v>2822533</v>
      </c>
      <c r="AN378" s="21">
        <v>5645064</v>
      </c>
      <c r="AO378" s="21">
        <v>0</v>
      </c>
      <c r="AP378" s="21">
        <v>0</v>
      </c>
      <c r="AQ378" s="21">
        <v>0</v>
      </c>
      <c r="AR378" s="21">
        <v>0</v>
      </c>
    </row>
    <row r="379" spans="1:44" x14ac:dyDescent="0.35">
      <c r="H379" s="16" t="str">
        <f xml:space="preserve"> _xll.EPMOlapMemberO("[CONTRATO].[PARENTH1].[C56232024]","","C56232024","","000;001")</f>
        <v>C56232024</v>
      </c>
      <c r="I379" s="16" t="str">
        <f xml:space="preserve"> _xll.EPMOlapMemberO("[AREA].[PARENTH1].[10000000027005]","","Gcia. de Tesorería","","000;001")</f>
        <v>Gcia. de Tesorería</v>
      </c>
      <c r="J379" s="17" t="str">
        <f xml:space="preserve"> _xll.EPMOlapMemberO("[RUBRO].[PARENTH1].[5130200000]","","AVALUOS","","000;001")</f>
        <v>AVALUOS</v>
      </c>
      <c r="K379" s="18" t="s">
        <v>1336</v>
      </c>
      <c r="L379" s="18" t="s">
        <v>40</v>
      </c>
      <c r="M379" s="28" t="s">
        <v>1313</v>
      </c>
      <c r="N379" s="18" t="s">
        <v>29</v>
      </c>
      <c r="O379" s="18" t="s">
        <v>61</v>
      </c>
      <c r="P379" s="28" t="s">
        <v>1337</v>
      </c>
      <c r="Q379" s="28" t="s">
        <v>1338</v>
      </c>
      <c r="R379" s="18" t="s">
        <v>1339</v>
      </c>
      <c r="S379" s="18" t="s">
        <v>48</v>
      </c>
      <c r="T379" s="18" t="s">
        <v>35</v>
      </c>
      <c r="U379" s="18" t="s">
        <v>1340</v>
      </c>
      <c r="V379" s="18" t="s">
        <v>1325</v>
      </c>
      <c r="W379" s="18" t="s">
        <v>67</v>
      </c>
      <c r="X379" s="18" t="s">
        <v>58</v>
      </c>
      <c r="Y379" s="18" t="s">
        <v>1341</v>
      </c>
      <c r="Z379" s="19" t="s">
        <v>68</v>
      </c>
      <c r="AA379" s="20">
        <v>8191470</v>
      </c>
      <c r="AB379" s="19">
        <v>8191470</v>
      </c>
      <c r="AC379" s="21">
        <v>0</v>
      </c>
      <c r="AD379" s="21">
        <v>8191470</v>
      </c>
      <c r="AE379" s="21">
        <v>0</v>
      </c>
      <c r="AF379" s="21">
        <v>0</v>
      </c>
      <c r="AG379" s="21">
        <v>0</v>
      </c>
      <c r="AH379" s="21">
        <v>0</v>
      </c>
      <c r="AI379" s="21">
        <v>0</v>
      </c>
      <c r="AJ379" s="21">
        <v>0</v>
      </c>
      <c r="AK379" s="21">
        <v>0</v>
      </c>
      <c r="AL379" s="21">
        <v>0</v>
      </c>
      <c r="AM379" s="21">
        <v>0</v>
      </c>
      <c r="AN379" s="21">
        <v>0</v>
      </c>
      <c r="AO379" s="21">
        <v>0</v>
      </c>
      <c r="AP379" s="21">
        <v>0</v>
      </c>
      <c r="AQ379" s="21">
        <v>0</v>
      </c>
      <c r="AR379" s="21">
        <v>0</v>
      </c>
    </row>
    <row r="380" spans="1:44" ht="29" x14ac:dyDescent="0.35">
      <c r="H380" s="16" t="str">
        <f xml:space="preserve"> _xll.EPMOlapMemberO("[CONTRATO].[PARENTH1].[C56092024]","","C56092024","","000;001")</f>
        <v>C56092024</v>
      </c>
      <c r="I380" s="16" t="str">
        <f xml:space="preserve"> _xll.EPMOlapMemberO("[AREA].[PARENTH1].[10000000033007]","","Gcia. Abastecimiento","","000;001")</f>
        <v>Gcia. Abastecimiento</v>
      </c>
      <c r="J380" s="17" t="str">
        <f xml:space="preserve"> _xll.EPMOlapMemberO("[RUBRO].[PARENTH1].[5130200000]","","AVALUOS","","000;001")</f>
        <v>AVALUOS</v>
      </c>
      <c r="K380" s="18" t="s">
        <v>1342</v>
      </c>
      <c r="L380" s="18" t="s">
        <v>40</v>
      </c>
      <c r="M380" s="28" t="s">
        <v>1343</v>
      </c>
      <c r="N380" s="18" t="s">
        <v>29</v>
      </c>
      <c r="O380" s="18" t="s">
        <v>61</v>
      </c>
      <c r="P380" s="28" t="s">
        <v>40</v>
      </c>
      <c r="Q380" s="28" t="s">
        <v>1344</v>
      </c>
      <c r="R380" s="18" t="s">
        <v>1345</v>
      </c>
      <c r="S380" s="18" t="s">
        <v>48</v>
      </c>
      <c r="T380" s="18" t="s">
        <v>35</v>
      </c>
      <c r="U380" s="18" t="s">
        <v>1346</v>
      </c>
      <c r="V380" s="18" t="s">
        <v>89</v>
      </c>
      <c r="W380" s="18" t="s">
        <v>67</v>
      </c>
      <c r="X380" s="18" t="s">
        <v>58</v>
      </c>
      <c r="Y380" s="18" t="s">
        <v>40</v>
      </c>
      <c r="Z380" s="19" t="s">
        <v>68</v>
      </c>
      <c r="AA380" s="20">
        <v>1005171532</v>
      </c>
      <c r="AB380" s="19">
        <v>72000000</v>
      </c>
      <c r="AC380" s="21">
        <v>0</v>
      </c>
      <c r="AD380" s="21">
        <v>6000000</v>
      </c>
      <c r="AE380" s="21">
        <v>6000000</v>
      </c>
      <c r="AF380" s="21">
        <v>6000000</v>
      </c>
      <c r="AG380" s="21">
        <v>6000000</v>
      </c>
      <c r="AH380" s="21">
        <v>6000000</v>
      </c>
      <c r="AI380" s="21">
        <v>6000000</v>
      </c>
      <c r="AJ380" s="21">
        <v>6000000</v>
      </c>
      <c r="AK380" s="21">
        <v>6000000</v>
      </c>
      <c r="AL380" s="21">
        <v>6000000</v>
      </c>
      <c r="AM380" s="21">
        <v>6000000</v>
      </c>
      <c r="AN380" s="21">
        <v>12000000</v>
      </c>
      <c r="AO380" s="21">
        <v>0</v>
      </c>
      <c r="AP380" s="21">
        <v>0</v>
      </c>
      <c r="AQ380" s="21">
        <v>0</v>
      </c>
      <c r="AR380" s="21">
        <v>0</v>
      </c>
    </row>
    <row r="381" spans="1:44" ht="29" x14ac:dyDescent="0.35">
      <c r="H381" s="16" t="str">
        <f xml:space="preserve"> _xll.EPMOlapMemberO("[CONTRATO].[PARENTH1].[C56102024]","","C56102024","","000;001")</f>
        <v>C56102024</v>
      </c>
      <c r="I381" s="16" t="str">
        <f xml:space="preserve"> _xll.EPMOlapMemberO("[AREA].[PARENTH1].[10000000033007]","","Gcia. Abastecimiento","","000;001")</f>
        <v>Gcia. Abastecimiento</v>
      </c>
      <c r="J381" s="17" t="str">
        <f xml:space="preserve"> _xll.EPMOlapMemberO("[RUBRO].[PARENTH1].[5130200000]","","AVALUOS","","000;001")</f>
        <v>AVALUOS</v>
      </c>
      <c r="K381" s="18" t="s">
        <v>1347</v>
      </c>
      <c r="L381" s="18" t="s">
        <v>40</v>
      </c>
      <c r="M381" s="28" t="s">
        <v>1343</v>
      </c>
      <c r="N381" s="18" t="s">
        <v>29</v>
      </c>
      <c r="O381" s="18" t="s">
        <v>61</v>
      </c>
      <c r="P381" s="28" t="s">
        <v>40</v>
      </c>
      <c r="Q381" s="28" t="s">
        <v>1344</v>
      </c>
      <c r="R381" s="18" t="s">
        <v>1345</v>
      </c>
      <c r="S381" s="18" t="s">
        <v>48</v>
      </c>
      <c r="T381" s="18" t="s">
        <v>35</v>
      </c>
      <c r="U381" s="18" t="s">
        <v>1346</v>
      </c>
      <c r="V381" s="18" t="s">
        <v>89</v>
      </c>
      <c r="W381" s="18" t="s">
        <v>67</v>
      </c>
      <c r="X381" s="18" t="s">
        <v>58</v>
      </c>
      <c r="Y381" s="18" t="s">
        <v>40</v>
      </c>
      <c r="Z381" s="19" t="s">
        <v>68</v>
      </c>
      <c r="AA381" s="20">
        <v>1005171532</v>
      </c>
      <c r="AB381" s="19">
        <v>118200000</v>
      </c>
      <c r="AC381" s="21">
        <v>0</v>
      </c>
      <c r="AD381" s="21">
        <v>10200000</v>
      </c>
      <c r="AE381" s="21">
        <v>18000000</v>
      </c>
      <c r="AF381" s="21">
        <v>18000000</v>
      </c>
      <c r="AG381" s="21">
        <v>18000000</v>
      </c>
      <c r="AH381" s="21">
        <v>18000000</v>
      </c>
      <c r="AI381" s="21">
        <v>18000000</v>
      </c>
      <c r="AJ381" s="21">
        <v>18000000</v>
      </c>
      <c r="AK381" s="21">
        <v>0</v>
      </c>
      <c r="AL381" s="21">
        <v>0</v>
      </c>
      <c r="AM381" s="21">
        <v>0</v>
      </c>
      <c r="AN381" s="21">
        <v>0</v>
      </c>
      <c r="AO381" s="21">
        <v>0</v>
      </c>
      <c r="AP381" s="21">
        <v>0</v>
      </c>
      <c r="AQ381" s="21">
        <v>0</v>
      </c>
      <c r="AR381" s="21">
        <v>0</v>
      </c>
    </row>
    <row r="382" spans="1:44" ht="29" x14ac:dyDescent="0.35">
      <c r="H382" s="16" t="str">
        <f xml:space="preserve"> _xll.EPMOlapMemberO("[CONTRATO].[PARENTH1].[C56112024]","","C56112024","","000;001")</f>
        <v>C56112024</v>
      </c>
      <c r="I382" s="16" t="str">
        <f xml:space="preserve"> _xll.EPMOlapMemberO("[AREA].[PARENTH1].[10000000033007]","","Gcia. Abastecimiento","","000;001")</f>
        <v>Gcia. Abastecimiento</v>
      </c>
      <c r="J382" s="17" t="str">
        <f xml:space="preserve"> _xll.EPMOlapMemberO("[RUBRO].[PARENTH1].[5130200000]","","AVALUOS","","000;001")</f>
        <v>AVALUOS</v>
      </c>
      <c r="K382" s="18" t="s">
        <v>1348</v>
      </c>
      <c r="L382" s="18" t="s">
        <v>40</v>
      </c>
      <c r="M382" s="28" t="s">
        <v>1343</v>
      </c>
      <c r="N382" s="18" t="s">
        <v>29</v>
      </c>
      <c r="O382" s="18" t="s">
        <v>61</v>
      </c>
      <c r="P382" s="28" t="s">
        <v>40</v>
      </c>
      <c r="Q382" s="28" t="s">
        <v>1344</v>
      </c>
      <c r="R382" s="18" t="s">
        <v>1345</v>
      </c>
      <c r="S382" s="18" t="s">
        <v>48</v>
      </c>
      <c r="T382" s="18" t="s">
        <v>35</v>
      </c>
      <c r="U382" s="18" t="s">
        <v>1346</v>
      </c>
      <c r="V382" s="18" t="s">
        <v>89</v>
      </c>
      <c r="W382" s="18" t="s">
        <v>67</v>
      </c>
      <c r="X382" s="18" t="s">
        <v>58</v>
      </c>
      <c r="Y382" s="18" t="s">
        <v>40</v>
      </c>
      <c r="Z382" s="19" t="s">
        <v>68</v>
      </c>
      <c r="AA382" s="20">
        <v>1005171532</v>
      </c>
      <c r="AB382" s="19">
        <v>40800000</v>
      </c>
      <c r="AC382" s="21">
        <v>0</v>
      </c>
      <c r="AD382" s="21">
        <v>4800000</v>
      </c>
      <c r="AE382" s="21">
        <v>6000000</v>
      </c>
      <c r="AF382" s="21">
        <v>6000000</v>
      </c>
      <c r="AG382" s="21">
        <v>6000000</v>
      </c>
      <c r="AH382" s="21">
        <v>6000000</v>
      </c>
      <c r="AI382" s="21">
        <v>6000000</v>
      </c>
      <c r="AJ382" s="21">
        <v>6000000</v>
      </c>
      <c r="AK382" s="21">
        <v>0</v>
      </c>
      <c r="AL382" s="21">
        <v>0</v>
      </c>
      <c r="AM382" s="21">
        <v>0</v>
      </c>
      <c r="AN382" s="21">
        <v>0</v>
      </c>
      <c r="AO382" s="21">
        <v>0</v>
      </c>
      <c r="AP382" s="21">
        <v>0</v>
      </c>
      <c r="AQ382" s="21">
        <v>0</v>
      </c>
      <c r="AR382" s="21">
        <v>0</v>
      </c>
    </row>
    <row r="383" spans="1:44" ht="29" x14ac:dyDescent="0.35">
      <c r="H383" s="16" t="str">
        <f xml:space="preserve"> _xll.EPMOlapMemberO("[CONTRATO].[PARENTH1].[C56122024]","","C56122024","","000;001")</f>
        <v>C56122024</v>
      </c>
      <c r="I383" s="16" t="str">
        <f xml:space="preserve"> _xll.EPMOlapMemberO("[AREA].[PARENTH1].[10000000033007]","","Gcia. Abastecimiento","","000;001")</f>
        <v>Gcia. Abastecimiento</v>
      </c>
      <c r="J383" s="17" t="str">
        <f xml:space="preserve"> _xll.EPMOlapMemberO("[RUBRO].[PARENTH1].[5130200000]","","AVALUOS","","000;001")</f>
        <v>AVALUOS</v>
      </c>
      <c r="K383" s="18" t="s">
        <v>1349</v>
      </c>
      <c r="L383" s="18" t="s">
        <v>40</v>
      </c>
      <c r="M383" s="28" t="s">
        <v>1343</v>
      </c>
      <c r="N383" s="18" t="s">
        <v>29</v>
      </c>
      <c r="O383" s="18" t="s">
        <v>61</v>
      </c>
      <c r="P383" s="28" t="s">
        <v>40</v>
      </c>
      <c r="Q383" s="28" t="s">
        <v>1344</v>
      </c>
      <c r="R383" s="18" t="s">
        <v>1345</v>
      </c>
      <c r="S383" s="18" t="s">
        <v>48</v>
      </c>
      <c r="T383" s="18" t="s">
        <v>35</v>
      </c>
      <c r="U383" s="18" t="s">
        <v>1346</v>
      </c>
      <c r="V383" s="18" t="s">
        <v>89</v>
      </c>
      <c r="W383" s="18" t="s">
        <v>67</v>
      </c>
      <c r="X383" s="18" t="s">
        <v>58</v>
      </c>
      <c r="Y383" s="18" t="s">
        <v>40</v>
      </c>
      <c r="Z383" s="19" t="s">
        <v>68</v>
      </c>
      <c r="AA383" s="20">
        <v>1005171532</v>
      </c>
      <c r="AB383" s="19">
        <v>110000000</v>
      </c>
      <c r="AC383" s="21">
        <v>0</v>
      </c>
      <c r="AD383" s="21">
        <v>0</v>
      </c>
      <c r="AE383" s="21">
        <v>10000000</v>
      </c>
      <c r="AF383" s="21">
        <v>10000000</v>
      </c>
      <c r="AG383" s="21">
        <v>10000000</v>
      </c>
      <c r="AH383" s="21">
        <v>10000000</v>
      </c>
      <c r="AI383" s="21">
        <v>10000000</v>
      </c>
      <c r="AJ383" s="21">
        <v>10000000</v>
      </c>
      <c r="AK383" s="21">
        <v>10000000</v>
      </c>
      <c r="AL383" s="21">
        <v>10000000</v>
      </c>
      <c r="AM383" s="21">
        <v>10000000</v>
      </c>
      <c r="AN383" s="21">
        <v>20000000</v>
      </c>
      <c r="AO383" s="21">
        <v>0</v>
      </c>
      <c r="AP383" s="21">
        <v>0</v>
      </c>
      <c r="AQ383" s="21">
        <v>0</v>
      </c>
      <c r="AR383" s="21">
        <v>0</v>
      </c>
    </row>
    <row r="384" spans="1:44" ht="29" x14ac:dyDescent="0.35">
      <c r="H384" s="16" t="str">
        <f xml:space="preserve"> _xll.EPMOlapMemberO("[CONTRATO].[PARENTH1].[C56132024]","","C56132024","","000;001")</f>
        <v>C56132024</v>
      </c>
      <c r="I384" s="16" t="str">
        <f xml:space="preserve"> _xll.EPMOlapMemberO("[AREA].[PARENTH1].[10000000033007]","","Gcia. Abastecimiento","","000;001")</f>
        <v>Gcia. Abastecimiento</v>
      </c>
      <c r="J384" s="17" t="str">
        <f xml:space="preserve"> _xll.EPMOlapMemberO("[RUBRO].[PARENTH1].[5130200000]","","AVALUOS","","000;001")</f>
        <v>AVALUOS</v>
      </c>
      <c r="K384" s="18" t="s">
        <v>1350</v>
      </c>
      <c r="L384" s="18" t="s">
        <v>40</v>
      </c>
      <c r="M384" s="28" t="s">
        <v>1343</v>
      </c>
      <c r="N384" s="18" t="s">
        <v>29</v>
      </c>
      <c r="O384" s="18" t="s">
        <v>61</v>
      </c>
      <c r="P384" s="28" t="s">
        <v>40</v>
      </c>
      <c r="Q384" s="28" t="s">
        <v>1344</v>
      </c>
      <c r="R384" s="18" t="s">
        <v>1345</v>
      </c>
      <c r="S384" s="18" t="s">
        <v>48</v>
      </c>
      <c r="T384" s="18" t="s">
        <v>35</v>
      </c>
      <c r="U384" s="18" t="s">
        <v>1346</v>
      </c>
      <c r="V384" s="18" t="s">
        <v>89</v>
      </c>
      <c r="W384" s="18" t="s">
        <v>67</v>
      </c>
      <c r="X384" s="18" t="s">
        <v>58</v>
      </c>
      <c r="Y384" s="18" t="s">
        <v>40</v>
      </c>
      <c r="Z384" s="19" t="s">
        <v>68</v>
      </c>
      <c r="AA384" s="20">
        <v>1005171532</v>
      </c>
      <c r="AB384" s="19">
        <v>103000000</v>
      </c>
      <c r="AC384" s="21">
        <v>0</v>
      </c>
      <c r="AD384" s="21">
        <v>3000000</v>
      </c>
      <c r="AE384" s="21">
        <v>10000000</v>
      </c>
      <c r="AF384" s="21">
        <v>10000000</v>
      </c>
      <c r="AG384" s="21">
        <v>10000000</v>
      </c>
      <c r="AH384" s="21">
        <v>10000000</v>
      </c>
      <c r="AI384" s="21">
        <v>10000000</v>
      </c>
      <c r="AJ384" s="21">
        <v>10000000</v>
      </c>
      <c r="AK384" s="21">
        <v>10000000</v>
      </c>
      <c r="AL384" s="21">
        <v>10000000</v>
      </c>
      <c r="AM384" s="21">
        <v>10000000</v>
      </c>
      <c r="AN384" s="21">
        <v>10000000</v>
      </c>
      <c r="AO384" s="21">
        <v>0</v>
      </c>
      <c r="AP384" s="21">
        <v>0</v>
      </c>
      <c r="AQ384" s="21">
        <v>0</v>
      </c>
      <c r="AR384" s="21">
        <v>0</v>
      </c>
    </row>
    <row r="385" spans="8:44" ht="29" x14ac:dyDescent="0.35">
      <c r="H385" s="16" t="str">
        <f xml:space="preserve"> _xll.EPMOlapMemberO("[CONTRATO].[PARENTH1].[C56142024]","","C56142024","","000;001")</f>
        <v>C56142024</v>
      </c>
      <c r="I385" s="16" t="str">
        <f xml:space="preserve"> _xll.EPMOlapMemberO("[AREA].[PARENTH1].[10000000033007]","","Gcia. Abastecimiento","","000;001")</f>
        <v>Gcia. Abastecimiento</v>
      </c>
      <c r="J385" s="17" t="str">
        <f xml:space="preserve"> _xll.EPMOlapMemberO("[RUBRO].[PARENTH1].[5130200000]","","AVALUOS","","000;001")</f>
        <v>AVALUOS</v>
      </c>
      <c r="K385" s="18" t="s">
        <v>1351</v>
      </c>
      <c r="L385" s="18" t="s">
        <v>40</v>
      </c>
      <c r="M385" s="28" t="s">
        <v>1343</v>
      </c>
      <c r="N385" s="18" t="s">
        <v>29</v>
      </c>
      <c r="O385" s="18" t="s">
        <v>61</v>
      </c>
      <c r="P385" s="28" t="s">
        <v>40</v>
      </c>
      <c r="Q385" s="28" t="s">
        <v>1344</v>
      </c>
      <c r="R385" s="18" t="s">
        <v>1345</v>
      </c>
      <c r="S385" s="18" t="s">
        <v>48</v>
      </c>
      <c r="T385" s="18" t="s">
        <v>35</v>
      </c>
      <c r="U385" s="18" t="s">
        <v>1346</v>
      </c>
      <c r="V385" s="18" t="s">
        <v>89</v>
      </c>
      <c r="W385" s="18" t="s">
        <v>67</v>
      </c>
      <c r="X385" s="18" t="s">
        <v>58</v>
      </c>
      <c r="Y385" s="18" t="s">
        <v>40</v>
      </c>
      <c r="Z385" s="19" t="s">
        <v>68</v>
      </c>
      <c r="AA385" s="20">
        <v>1005171532</v>
      </c>
      <c r="AB385" s="19">
        <v>122723844</v>
      </c>
      <c r="AC385" s="21">
        <v>0</v>
      </c>
      <c r="AD385" s="21">
        <v>10226987</v>
      </c>
      <c r="AE385" s="21">
        <v>10226987</v>
      </c>
      <c r="AF385" s="21">
        <v>10226987</v>
      </c>
      <c r="AG385" s="21">
        <v>10226987</v>
      </c>
      <c r="AH385" s="21">
        <v>10226987</v>
      </c>
      <c r="AI385" s="21">
        <v>10226987</v>
      </c>
      <c r="AJ385" s="21">
        <v>10226987</v>
      </c>
      <c r="AK385" s="21">
        <v>10226987</v>
      </c>
      <c r="AL385" s="21">
        <v>10226987</v>
      </c>
      <c r="AM385" s="21">
        <v>10226987</v>
      </c>
      <c r="AN385" s="21">
        <v>20453974</v>
      </c>
      <c r="AO385" s="21">
        <v>0</v>
      </c>
      <c r="AP385" s="21">
        <v>0</v>
      </c>
      <c r="AQ385" s="21">
        <v>0</v>
      </c>
      <c r="AR385" s="21">
        <v>0</v>
      </c>
    </row>
    <row r="386" spans="8:44" ht="29" x14ac:dyDescent="0.35">
      <c r="H386" s="16" t="str">
        <f xml:space="preserve"> _xll.EPMOlapMemberO("[CONTRATO].[PARENTH1].[C56152024]","","C56152024","","000;001")</f>
        <v>C56152024</v>
      </c>
      <c r="I386" s="16" t="str">
        <f xml:space="preserve"> _xll.EPMOlapMemberO("[AREA].[PARENTH1].[10000000033007]","","Gcia. Abastecimiento","","000;001")</f>
        <v>Gcia. Abastecimiento</v>
      </c>
      <c r="J386" s="17" t="str">
        <f xml:space="preserve"> _xll.EPMOlapMemberO("[RUBRO].[PARENTH1].[5130200000]","","AVALUOS","","000;001")</f>
        <v>AVALUOS</v>
      </c>
      <c r="K386" s="18" t="s">
        <v>1352</v>
      </c>
      <c r="L386" s="18" t="s">
        <v>40</v>
      </c>
      <c r="M386" s="28" t="s">
        <v>1343</v>
      </c>
      <c r="N386" s="18" t="s">
        <v>29</v>
      </c>
      <c r="O386" s="18" t="s">
        <v>61</v>
      </c>
      <c r="P386" s="28" t="s">
        <v>40</v>
      </c>
      <c r="Q386" s="28" t="s">
        <v>1344</v>
      </c>
      <c r="R386" s="18" t="s">
        <v>1345</v>
      </c>
      <c r="S386" s="18" t="s">
        <v>48</v>
      </c>
      <c r="T386" s="18" t="s">
        <v>35</v>
      </c>
      <c r="U386" s="18" t="s">
        <v>1346</v>
      </c>
      <c r="V386" s="18" t="s">
        <v>89</v>
      </c>
      <c r="W386" s="18" t="s">
        <v>67</v>
      </c>
      <c r="X386" s="18" t="s">
        <v>58</v>
      </c>
      <c r="Y386" s="18" t="s">
        <v>40</v>
      </c>
      <c r="Z386" s="19" t="s">
        <v>68</v>
      </c>
      <c r="AA386" s="20">
        <v>1005171532</v>
      </c>
      <c r="AB386" s="19">
        <v>66000000</v>
      </c>
      <c r="AC386" s="21">
        <v>0</v>
      </c>
      <c r="AD386" s="21">
        <v>5500000</v>
      </c>
      <c r="AE386" s="21">
        <v>5500000</v>
      </c>
      <c r="AF386" s="21">
        <v>5500000</v>
      </c>
      <c r="AG386" s="21">
        <v>5500000</v>
      </c>
      <c r="AH386" s="21">
        <v>5500000</v>
      </c>
      <c r="AI386" s="21">
        <v>5500000</v>
      </c>
      <c r="AJ386" s="21">
        <v>5500000</v>
      </c>
      <c r="AK386" s="21">
        <v>5500000</v>
      </c>
      <c r="AL386" s="21">
        <v>5500000</v>
      </c>
      <c r="AM386" s="21">
        <v>5500000</v>
      </c>
      <c r="AN386" s="21">
        <v>11000000</v>
      </c>
      <c r="AO386" s="21">
        <v>0</v>
      </c>
      <c r="AP386" s="21">
        <v>0</v>
      </c>
      <c r="AQ386" s="21">
        <v>0</v>
      </c>
      <c r="AR386" s="21">
        <v>0</v>
      </c>
    </row>
    <row r="387" spans="8:44" ht="29" x14ac:dyDescent="0.35">
      <c r="H387" s="16" t="str">
        <f xml:space="preserve"> _xll.EPMOlapMemberO("[CONTRATO].[PARENTH1].[C56162024]","","C56162024","","000;001")</f>
        <v>C56162024</v>
      </c>
      <c r="I387" s="16" t="str">
        <f xml:space="preserve"> _xll.EPMOlapMemberO("[AREA].[PARENTH1].[10000000033007]","","Gcia. Abastecimiento","","000;001")</f>
        <v>Gcia. Abastecimiento</v>
      </c>
      <c r="J387" s="17" t="str">
        <f xml:space="preserve"> _xll.EPMOlapMemberO("[RUBRO].[PARENTH1].[5130200000]","","AVALUOS","","000;001")</f>
        <v>AVALUOS</v>
      </c>
      <c r="K387" s="18" t="s">
        <v>1353</v>
      </c>
      <c r="L387" s="18" t="s">
        <v>40</v>
      </c>
      <c r="M387" s="28" t="s">
        <v>1343</v>
      </c>
      <c r="N387" s="18" t="s">
        <v>29</v>
      </c>
      <c r="O387" s="18" t="s">
        <v>61</v>
      </c>
      <c r="P387" s="28" t="s">
        <v>40</v>
      </c>
      <c r="Q387" s="28" t="s">
        <v>1344</v>
      </c>
      <c r="R387" s="18" t="s">
        <v>1345</v>
      </c>
      <c r="S387" s="18" t="s">
        <v>48</v>
      </c>
      <c r="T387" s="18" t="s">
        <v>35</v>
      </c>
      <c r="U387" s="18" t="s">
        <v>1346</v>
      </c>
      <c r="V387" s="18" t="s">
        <v>89</v>
      </c>
      <c r="W387" s="18" t="s">
        <v>67</v>
      </c>
      <c r="X387" s="18" t="s">
        <v>58</v>
      </c>
      <c r="Y387" s="18" t="s">
        <v>40</v>
      </c>
      <c r="Z387" s="19" t="s">
        <v>68</v>
      </c>
      <c r="AA387" s="20">
        <v>1005171532</v>
      </c>
      <c r="AB387" s="19">
        <v>66000000</v>
      </c>
      <c r="AC387" s="21">
        <v>0</v>
      </c>
      <c r="AD387" s="21">
        <v>0</v>
      </c>
      <c r="AE387" s="21">
        <v>6000000</v>
      </c>
      <c r="AF387" s="21">
        <v>6000000</v>
      </c>
      <c r="AG387" s="21">
        <v>6000000</v>
      </c>
      <c r="AH387" s="21">
        <v>6000000</v>
      </c>
      <c r="AI387" s="21">
        <v>6000000</v>
      </c>
      <c r="AJ387" s="21">
        <v>6000000</v>
      </c>
      <c r="AK387" s="21">
        <v>6000000</v>
      </c>
      <c r="AL387" s="21">
        <v>6000000</v>
      </c>
      <c r="AM387" s="21">
        <v>6000000</v>
      </c>
      <c r="AN387" s="21">
        <v>12000000</v>
      </c>
      <c r="AO387" s="21">
        <v>0</v>
      </c>
      <c r="AP387" s="21">
        <v>0</v>
      </c>
      <c r="AQ387" s="21">
        <v>0</v>
      </c>
      <c r="AR387" s="21">
        <v>0</v>
      </c>
    </row>
    <row r="388" spans="8:44" ht="29" x14ac:dyDescent="0.35">
      <c r="H388" s="16" t="str">
        <f xml:space="preserve"> _xll.EPMOlapMemberO("[CONTRATO].[PARENTH1].[C56172024]","","C56172024","","000;001")</f>
        <v>C56172024</v>
      </c>
      <c r="I388" s="16" t="str">
        <f xml:space="preserve"> _xll.EPMOlapMemberO("[AREA].[PARENTH1].[10000000033007]","","Gcia. Abastecimiento","","000;001")</f>
        <v>Gcia. Abastecimiento</v>
      </c>
      <c r="J388" s="17" t="str">
        <f xml:space="preserve"> _xll.EPMOlapMemberO("[RUBRO].[PARENTH1].[5130200000]","","AVALUOS","","000;001")</f>
        <v>AVALUOS</v>
      </c>
      <c r="K388" s="18" t="s">
        <v>1354</v>
      </c>
      <c r="L388" s="18" t="s">
        <v>40</v>
      </c>
      <c r="M388" s="28" t="s">
        <v>1343</v>
      </c>
      <c r="N388" s="18" t="s">
        <v>29</v>
      </c>
      <c r="O388" s="18" t="s">
        <v>61</v>
      </c>
      <c r="P388" s="28" t="s">
        <v>1355</v>
      </c>
      <c r="Q388" s="28" t="s">
        <v>1356</v>
      </c>
      <c r="R388" s="18" t="s">
        <v>1345</v>
      </c>
      <c r="S388" s="18" t="s">
        <v>1357</v>
      </c>
      <c r="T388" s="18" t="s">
        <v>35</v>
      </c>
      <c r="U388" s="18" t="s">
        <v>1358</v>
      </c>
      <c r="V388" s="18" t="s">
        <v>89</v>
      </c>
      <c r="W388" s="18" t="s">
        <v>67</v>
      </c>
      <c r="X388" s="18" t="s">
        <v>58</v>
      </c>
      <c r="Y388" s="18" t="s">
        <v>40</v>
      </c>
      <c r="Z388" s="19" t="s">
        <v>68</v>
      </c>
      <c r="AA388" s="20">
        <v>1005171532</v>
      </c>
      <c r="AB388" s="19">
        <v>70133333</v>
      </c>
      <c r="AC388" s="21">
        <v>0</v>
      </c>
      <c r="AD388" s="21">
        <v>0</v>
      </c>
      <c r="AE388" s="21">
        <v>0</v>
      </c>
      <c r="AF388" s="21">
        <v>0</v>
      </c>
      <c r="AG388" s="21">
        <v>6133333</v>
      </c>
      <c r="AH388" s="21">
        <v>8000000</v>
      </c>
      <c r="AI388" s="21">
        <v>8000000</v>
      </c>
      <c r="AJ388" s="21">
        <v>8000000</v>
      </c>
      <c r="AK388" s="21">
        <v>8000000</v>
      </c>
      <c r="AL388" s="21">
        <v>8000000</v>
      </c>
      <c r="AM388" s="21">
        <v>8000000</v>
      </c>
      <c r="AN388" s="21">
        <v>16000000</v>
      </c>
      <c r="AO388" s="21">
        <v>0</v>
      </c>
      <c r="AP388" s="21">
        <v>0</v>
      </c>
      <c r="AQ388" s="21">
        <v>0</v>
      </c>
      <c r="AR388" s="21">
        <v>0</v>
      </c>
    </row>
    <row r="389" spans="8:44" ht="43.5" x14ac:dyDescent="0.35">
      <c r="H389" s="16" t="str">
        <f xml:space="preserve"> _xll.EPMOlapMemberO("[CONTRATO].[PARENTH1].[C56182024]","","C56182024","","000;001")</f>
        <v>C56182024</v>
      </c>
      <c r="I389" s="16" t="str">
        <f xml:space="preserve"> _xll.EPMOlapMemberO("[AREA].[PARENTH1].[10000000033007]","","Gcia. Abastecimiento","","000;001")</f>
        <v>Gcia. Abastecimiento</v>
      </c>
      <c r="J389" s="17" t="str">
        <f xml:space="preserve"> _xll.EPMOlapMemberO("[RUBRO].[PARENTH1].[5190300002]","","LICENCIA ANTIVIRUS","","000;001")</f>
        <v>LICENCIA ANTIVIRUS</v>
      </c>
      <c r="K389" s="18" t="s">
        <v>1359</v>
      </c>
      <c r="L389" s="18" t="s">
        <v>40</v>
      </c>
      <c r="M389" s="28" t="s">
        <v>1343</v>
      </c>
      <c r="N389" s="18" t="s">
        <v>29</v>
      </c>
      <c r="O389" s="18" t="s">
        <v>1360</v>
      </c>
      <c r="P389" s="28" t="s">
        <v>40</v>
      </c>
      <c r="Q389" s="28" t="s">
        <v>1361</v>
      </c>
      <c r="R389" s="18" t="s">
        <v>1362</v>
      </c>
      <c r="S389" s="18" t="s">
        <v>48</v>
      </c>
      <c r="T389" s="18" t="s">
        <v>1363</v>
      </c>
      <c r="U389" s="18" t="s">
        <v>1364</v>
      </c>
      <c r="V389" s="18" t="s">
        <v>131</v>
      </c>
      <c r="W389" s="18" t="s">
        <v>67</v>
      </c>
      <c r="X389" s="18" t="s">
        <v>58</v>
      </c>
      <c r="Y389" s="18" t="s">
        <v>40</v>
      </c>
      <c r="Z389" s="19" t="s">
        <v>68</v>
      </c>
      <c r="AA389" s="20">
        <v>5000000</v>
      </c>
      <c r="AB389" s="19">
        <v>3659400</v>
      </c>
      <c r="AC389" s="21">
        <v>0</v>
      </c>
      <c r="AD389" s="21">
        <v>3659400</v>
      </c>
      <c r="AE389" s="21">
        <v>0</v>
      </c>
      <c r="AF389" s="21">
        <v>0</v>
      </c>
      <c r="AG389" s="21">
        <v>0</v>
      </c>
      <c r="AH389" s="21">
        <v>0</v>
      </c>
      <c r="AI389" s="21">
        <v>0</v>
      </c>
      <c r="AJ389" s="21">
        <v>0</v>
      </c>
      <c r="AK389" s="21">
        <v>0</v>
      </c>
      <c r="AL389" s="21">
        <v>0</v>
      </c>
      <c r="AM389" s="21">
        <v>0</v>
      </c>
      <c r="AN389" s="21">
        <v>0</v>
      </c>
      <c r="AO389" s="21">
        <v>0</v>
      </c>
      <c r="AP389" s="21">
        <v>0</v>
      </c>
      <c r="AQ389" s="21">
        <v>0</v>
      </c>
      <c r="AR389" s="21">
        <v>0</v>
      </c>
    </row>
    <row r="390" spans="8:44" ht="39" x14ac:dyDescent="0.35">
      <c r="H390" s="16" t="str">
        <f xml:space="preserve"> _xll.EPMOlapMemberO("[CONTRATO].[PARENTH1].[C55622024]","","C55622024","","000;001")</f>
        <v>C55622024</v>
      </c>
      <c r="I390" s="16" t="str">
        <f xml:space="preserve"> _xll.EPMOlapMemberO("[AREA].[PARENTH1].[10000000033003]","","Gcia. Logística","","000;001")</f>
        <v>Gcia. Logística</v>
      </c>
      <c r="J390" s="17" t="str">
        <f xml:space="preserve"> _xll.EPMOlapMemberO("[RUBRO].[PARENTH1].[5145050001]","","EQUIPO DE COMPUTO GER. ADMINISTRATIVA","","000;001")</f>
        <v>EQUIPO DE COMPUTO GER. ADMINISTRATIVA</v>
      </c>
      <c r="K390" s="18" t="s">
        <v>1365</v>
      </c>
      <c r="L390" s="18" t="s">
        <v>40</v>
      </c>
      <c r="M390" s="28" t="s">
        <v>44</v>
      </c>
      <c r="N390" s="18" t="s">
        <v>29</v>
      </c>
      <c r="O390" s="18" t="s">
        <v>30</v>
      </c>
      <c r="P390" s="28" t="s">
        <v>163</v>
      </c>
      <c r="Q390" s="28" t="s">
        <v>1366</v>
      </c>
      <c r="R390" s="18" t="s">
        <v>47</v>
      </c>
      <c r="S390" s="18" t="s">
        <v>48</v>
      </c>
      <c r="T390" s="18" t="s">
        <v>35</v>
      </c>
      <c r="U390" s="18" t="s">
        <v>1367</v>
      </c>
      <c r="V390" s="18" t="s">
        <v>51</v>
      </c>
      <c r="W390" s="18" t="s">
        <v>52</v>
      </c>
      <c r="X390" s="18" t="s">
        <v>58</v>
      </c>
      <c r="Y390" s="18" t="s">
        <v>40</v>
      </c>
      <c r="Z390" s="19" t="s">
        <v>68</v>
      </c>
      <c r="AA390" s="20">
        <v>5622147102</v>
      </c>
      <c r="AB390" s="19">
        <v>1922034</v>
      </c>
      <c r="AC390" s="21">
        <v>160170</v>
      </c>
      <c r="AD390" s="21">
        <v>160170</v>
      </c>
      <c r="AE390" s="21">
        <v>160170</v>
      </c>
      <c r="AF390" s="21">
        <v>160170</v>
      </c>
      <c r="AG390" s="21">
        <v>160170</v>
      </c>
      <c r="AH390" s="21">
        <v>160170</v>
      </c>
      <c r="AI390" s="21">
        <v>160170</v>
      </c>
      <c r="AJ390" s="21">
        <v>160170</v>
      </c>
      <c r="AK390" s="21">
        <v>160170</v>
      </c>
      <c r="AL390" s="21">
        <v>160170</v>
      </c>
      <c r="AM390" s="21">
        <v>160170</v>
      </c>
      <c r="AN390" s="21">
        <v>160164</v>
      </c>
      <c r="AO390" s="21">
        <v>0</v>
      </c>
      <c r="AP390" s="21">
        <v>0</v>
      </c>
      <c r="AQ390" s="21">
        <v>0</v>
      </c>
      <c r="AR390" s="21">
        <v>0</v>
      </c>
    </row>
    <row r="391" spans="8:44" ht="39" x14ac:dyDescent="0.35">
      <c r="H391" s="16" t="str">
        <f xml:space="preserve"> _xll.EPMOlapMemberO("[CONTRATO].[PARENTH1].[C55632024]","","C55632024","","000;001")</f>
        <v>C55632024</v>
      </c>
      <c r="I391" s="16" t="str">
        <f xml:space="preserve"> _xll.EPMOlapMemberO("[AREA].[PARENTH1].[10000000033003]","","Gcia. Logística","","000;001")</f>
        <v>Gcia. Logística</v>
      </c>
      <c r="J391" s="17" t="str">
        <f xml:space="preserve"> _xll.EPMOlapMemberO("[RUBRO].[PARENTH1].[5145050001]","","EQUIPO DE COMPUTO GER. ADMINISTRATIVA","","000;001")</f>
        <v>EQUIPO DE COMPUTO GER. ADMINISTRATIVA</v>
      </c>
      <c r="K391" s="18" t="s">
        <v>1368</v>
      </c>
      <c r="L391" s="18" t="s">
        <v>55</v>
      </c>
      <c r="M391" s="28" t="s">
        <v>44</v>
      </c>
      <c r="N391" s="18" t="s">
        <v>29</v>
      </c>
      <c r="O391" s="18" t="s">
        <v>30</v>
      </c>
      <c r="P391" s="28" t="s">
        <v>56</v>
      </c>
      <c r="Q391" s="28" t="s">
        <v>1369</v>
      </c>
      <c r="R391" s="18" t="s">
        <v>47</v>
      </c>
      <c r="S391" s="18" t="s">
        <v>48</v>
      </c>
      <c r="T391" s="18" t="s">
        <v>35</v>
      </c>
      <c r="U391" s="18" t="s">
        <v>1370</v>
      </c>
      <c r="V391" s="18" t="s">
        <v>51</v>
      </c>
      <c r="W391" s="18" t="s">
        <v>52</v>
      </c>
      <c r="X391" s="18" t="s">
        <v>58</v>
      </c>
      <c r="Y391" s="18" t="s">
        <v>40</v>
      </c>
      <c r="Z391" s="19" t="s">
        <v>68</v>
      </c>
      <c r="AA391" s="20">
        <v>5622147102</v>
      </c>
      <c r="AB391" s="19">
        <v>37412158</v>
      </c>
      <c r="AC391" s="21">
        <v>3117680</v>
      </c>
      <c r="AD391" s="21">
        <v>3117680</v>
      </c>
      <c r="AE391" s="21">
        <v>3117680</v>
      </c>
      <c r="AF391" s="21">
        <v>3117680</v>
      </c>
      <c r="AG391" s="21">
        <v>3117680</v>
      </c>
      <c r="AH391" s="21">
        <v>3117680</v>
      </c>
      <c r="AI391" s="21">
        <v>3117680</v>
      </c>
      <c r="AJ391" s="21">
        <v>3117680</v>
      </c>
      <c r="AK391" s="21">
        <v>3117680</v>
      </c>
      <c r="AL391" s="21">
        <v>3117680</v>
      </c>
      <c r="AM391" s="21">
        <v>3117680</v>
      </c>
      <c r="AN391" s="21">
        <v>3117678</v>
      </c>
      <c r="AO391" s="21">
        <v>0</v>
      </c>
      <c r="AP391" s="21">
        <v>0</v>
      </c>
      <c r="AQ391" s="21">
        <v>0</v>
      </c>
      <c r="AR391" s="21">
        <v>0</v>
      </c>
    </row>
    <row r="392" spans="8:44" ht="39" x14ac:dyDescent="0.35">
      <c r="H392" s="16" t="str">
        <f xml:space="preserve"> _xll.EPMOlapMemberO("[CONTRATO].[PARENTH1].[C55642024]","","C55642024","","000;001")</f>
        <v>C55642024</v>
      </c>
      <c r="I392" s="16" t="str">
        <f xml:space="preserve"> _xll.EPMOlapMemberO("[AREA].[PARENTH1].[10000000033003]","","Gcia. Logística","","000;001")</f>
        <v>Gcia. Logística</v>
      </c>
      <c r="J392" s="17" t="str">
        <f xml:space="preserve"> _xll.EPMOlapMemberO("[RUBRO].[PARENTH1].[5145050001]","","EQUIPO DE COMPUTO GER. ADMINISTRATIVA","","000;001")</f>
        <v>EQUIPO DE COMPUTO GER. ADMINISTRATIVA</v>
      </c>
      <c r="K392" s="18" t="s">
        <v>1371</v>
      </c>
      <c r="L392" s="18" t="s">
        <v>43</v>
      </c>
      <c r="M392" s="28" t="s">
        <v>44</v>
      </c>
      <c r="N392" s="18" t="s">
        <v>29</v>
      </c>
      <c r="O392" s="18" t="s">
        <v>30</v>
      </c>
      <c r="P392" s="28" t="s">
        <v>1372</v>
      </c>
      <c r="Q392" s="28" t="s">
        <v>1373</v>
      </c>
      <c r="R392" s="18" t="s">
        <v>47</v>
      </c>
      <c r="S392" s="18" t="s">
        <v>48</v>
      </c>
      <c r="T392" s="18" t="s">
        <v>49</v>
      </c>
      <c r="U392" s="18" t="s">
        <v>1374</v>
      </c>
      <c r="V392" s="18" t="s">
        <v>51</v>
      </c>
      <c r="W392" s="18" t="s">
        <v>52</v>
      </c>
      <c r="X392" s="18" t="s">
        <v>58</v>
      </c>
      <c r="Y392" s="18" t="s">
        <v>40</v>
      </c>
      <c r="Z392" s="19" t="s">
        <v>68</v>
      </c>
      <c r="AA392" s="20">
        <v>5622147102</v>
      </c>
      <c r="AB392" s="19">
        <v>48129290</v>
      </c>
      <c r="AC392" s="21">
        <v>4010774</v>
      </c>
      <c r="AD392" s="21">
        <v>4010774</v>
      </c>
      <c r="AE392" s="21">
        <v>4010774</v>
      </c>
      <c r="AF392" s="21">
        <v>4010774</v>
      </c>
      <c r="AG392" s="21">
        <v>4010774</v>
      </c>
      <c r="AH392" s="21">
        <v>4010774</v>
      </c>
      <c r="AI392" s="21">
        <v>4010774</v>
      </c>
      <c r="AJ392" s="21">
        <v>4010774</v>
      </c>
      <c r="AK392" s="21">
        <v>4010774</v>
      </c>
      <c r="AL392" s="21">
        <v>4010774</v>
      </c>
      <c r="AM392" s="21">
        <v>4010774</v>
      </c>
      <c r="AN392" s="21">
        <v>4010776</v>
      </c>
      <c r="AO392" s="21">
        <v>0</v>
      </c>
      <c r="AP392" s="21">
        <v>0</v>
      </c>
      <c r="AQ392" s="21">
        <v>0</v>
      </c>
      <c r="AR392" s="21">
        <v>0</v>
      </c>
    </row>
    <row r="393" spans="8:44" ht="26" x14ac:dyDescent="0.35">
      <c r="H393" s="16" t="str">
        <f xml:space="preserve"> _xll.EPMOlapMemberO("[CONTRATO].[PARENTH1].[C55652024]","","C55652024","","000;001")</f>
        <v>C55652024</v>
      </c>
      <c r="I393" s="16" t="str">
        <f xml:space="preserve"> _xll.EPMOlapMemberO("[AREA].[PARENTH1].[10000000033003]","","Gcia. Logística","","000;001")</f>
        <v>Gcia. Logística</v>
      </c>
      <c r="J393" s="17" t="str">
        <f xml:space="preserve"> _xll.EPMOlapMemberO("[RUBRO].[PARENTH1].[5155250001]","","RESPONSABILIDAD CIVIL","","000;001")</f>
        <v>RESPONSABILIDAD CIVIL</v>
      </c>
      <c r="K393" s="18" t="s">
        <v>1375</v>
      </c>
      <c r="L393" s="18" t="s">
        <v>40</v>
      </c>
      <c r="M393" s="28" t="s">
        <v>44</v>
      </c>
      <c r="N393" s="18" t="s">
        <v>29</v>
      </c>
      <c r="O393" s="18" t="s">
        <v>1376</v>
      </c>
      <c r="P393" s="28" t="s">
        <v>40</v>
      </c>
      <c r="Q393" s="28" t="s">
        <v>1377</v>
      </c>
      <c r="R393" s="18" t="s">
        <v>1378</v>
      </c>
      <c r="S393" s="18" t="s">
        <v>1109</v>
      </c>
      <c r="T393" s="18" t="s">
        <v>1110</v>
      </c>
      <c r="U393" s="18" t="s">
        <v>1379</v>
      </c>
      <c r="V393" s="18" t="s">
        <v>51</v>
      </c>
      <c r="W393" s="18" t="s">
        <v>52</v>
      </c>
      <c r="X393" s="18" t="s">
        <v>58</v>
      </c>
      <c r="Y393" s="18" t="s">
        <v>40</v>
      </c>
      <c r="Z393" s="19" t="s">
        <v>68</v>
      </c>
      <c r="AA393" s="20">
        <v>2236576789</v>
      </c>
      <c r="AB393" s="19">
        <v>2199377004</v>
      </c>
      <c r="AC393" s="21">
        <v>0</v>
      </c>
      <c r="AD393" s="21">
        <v>0</v>
      </c>
      <c r="AE393" s="21">
        <v>0</v>
      </c>
      <c r="AF393" s="21">
        <v>0</v>
      </c>
      <c r="AG393" s="21">
        <v>0</v>
      </c>
      <c r="AH393" s="21">
        <v>0</v>
      </c>
      <c r="AI393" s="21">
        <v>0</v>
      </c>
      <c r="AJ393" s="21">
        <v>0</v>
      </c>
      <c r="AK393" s="21">
        <v>0</v>
      </c>
      <c r="AL393" s="21">
        <v>2199377004</v>
      </c>
      <c r="AM393" s="21">
        <v>0</v>
      </c>
      <c r="AN393" s="21">
        <v>0</v>
      </c>
      <c r="AO393" s="21">
        <v>0</v>
      </c>
      <c r="AP393" s="21">
        <v>0</v>
      </c>
      <c r="AQ393" s="21">
        <v>0</v>
      </c>
      <c r="AR393" s="21">
        <v>0</v>
      </c>
    </row>
    <row r="394" spans="8:44" ht="29" x14ac:dyDescent="0.35">
      <c r="H394" s="16" t="str">
        <f xml:space="preserve"> _xll.EPMOlapMemberO("[CONTRATO].[PARENTH1].[C55662024]","","C55662024","","000;001")</f>
        <v>C55662024</v>
      </c>
      <c r="I394" s="16" t="str">
        <f xml:space="preserve"> _xll.EPMOlapMemberO("[AREA].[PARENTH1].[10000000033003]","","Gcia. Logística","","000;001")</f>
        <v>Gcia. Logística</v>
      </c>
      <c r="J394" s="17" t="str">
        <f xml:space="preserve"> _xll.EPMOlapMemberO("[RUBRO].[PARENTH1].[5145050005]","","N-IMPRESION Y FOTOCOPIADO","","000;001")</f>
        <v>N-IMPRESION Y FOTOCOPIADO</v>
      </c>
      <c r="K394" s="18" t="s">
        <v>1380</v>
      </c>
      <c r="L394" s="18" t="s">
        <v>40</v>
      </c>
      <c r="M394" s="28" t="s">
        <v>44</v>
      </c>
      <c r="N394" s="18" t="s">
        <v>29</v>
      </c>
      <c r="O394" s="18" t="s">
        <v>1381</v>
      </c>
      <c r="P394" s="28" t="s">
        <v>1382</v>
      </c>
      <c r="Q394" s="28" t="s">
        <v>1383</v>
      </c>
      <c r="R394" s="18" t="s">
        <v>1384</v>
      </c>
      <c r="S394" s="18" t="s">
        <v>48</v>
      </c>
      <c r="T394" s="18" t="s">
        <v>35</v>
      </c>
      <c r="U394" s="18" t="s">
        <v>1385</v>
      </c>
      <c r="V394" s="18" t="s">
        <v>1386</v>
      </c>
      <c r="W394" s="18" t="s">
        <v>52</v>
      </c>
      <c r="X394" s="18" t="s">
        <v>58</v>
      </c>
      <c r="Y394" s="18" t="s">
        <v>40</v>
      </c>
      <c r="Z394" s="19" t="s">
        <v>68</v>
      </c>
      <c r="AA394" s="20">
        <v>628969055</v>
      </c>
      <c r="AB394" s="19">
        <v>628969055</v>
      </c>
      <c r="AC394" s="21">
        <v>0</v>
      </c>
      <c r="AD394" s="21">
        <v>52414088</v>
      </c>
      <c r="AE394" s="21">
        <v>52414088</v>
      </c>
      <c r="AF394" s="21">
        <v>52414088</v>
      </c>
      <c r="AG394" s="21">
        <v>52414088</v>
      </c>
      <c r="AH394" s="21">
        <v>52414088</v>
      </c>
      <c r="AI394" s="21">
        <v>52414088</v>
      </c>
      <c r="AJ394" s="21">
        <v>52414088</v>
      </c>
      <c r="AK394" s="21">
        <v>52414088</v>
      </c>
      <c r="AL394" s="21">
        <v>52414088</v>
      </c>
      <c r="AM394" s="21">
        <v>52414088</v>
      </c>
      <c r="AN394" s="21">
        <v>104828175</v>
      </c>
      <c r="AO394" s="21">
        <v>0</v>
      </c>
      <c r="AP394" s="21">
        <v>0</v>
      </c>
      <c r="AQ394" s="21">
        <v>0</v>
      </c>
      <c r="AR394" s="21">
        <v>0</v>
      </c>
    </row>
    <row r="395" spans="8:44" ht="29" x14ac:dyDescent="0.35">
      <c r="H395" s="16" t="str">
        <f xml:space="preserve"> _xll.EPMOlapMemberO("[CONTRATO].[PARENTH1].[C55672024]","","C55672024","","000;001")</f>
        <v>C55672024</v>
      </c>
      <c r="I395" s="16" t="str">
        <f xml:space="preserve"> _xll.EPMOlapMemberO("[AREA].[PARENTH1].[10000000033003]","","Gcia. Logística","","000;001")</f>
        <v>Gcia. Logística</v>
      </c>
      <c r="J395" s="17" t="str">
        <f xml:space="preserve"> _xll.EPMOlapMemberO("[RUBRO].[PARENTH1].[5160050000]","","EQUIPO DE COMPUTACION","","000;001")</f>
        <v>EQUIPO DE COMPUTACION</v>
      </c>
      <c r="K395" s="18" t="s">
        <v>1387</v>
      </c>
      <c r="L395" s="18" t="s">
        <v>40</v>
      </c>
      <c r="M395" s="28" t="s">
        <v>44</v>
      </c>
      <c r="N395" s="18" t="s">
        <v>29</v>
      </c>
      <c r="O395" s="18" t="s">
        <v>83</v>
      </c>
      <c r="P395" s="28" t="s">
        <v>40</v>
      </c>
      <c r="Q395" s="28" t="s">
        <v>1388</v>
      </c>
      <c r="R395" s="18" t="s">
        <v>1389</v>
      </c>
      <c r="S395" s="18" t="s">
        <v>1390</v>
      </c>
      <c r="T395" s="18" t="s">
        <v>35</v>
      </c>
      <c r="U395" s="18" t="s">
        <v>1391</v>
      </c>
      <c r="V395" s="18" t="s">
        <v>51</v>
      </c>
      <c r="W395" s="18" t="s">
        <v>67</v>
      </c>
      <c r="X395" s="18" t="s">
        <v>58</v>
      </c>
      <c r="Y395" s="18" t="s">
        <v>1392</v>
      </c>
      <c r="Z395" s="19" t="s">
        <v>68</v>
      </c>
      <c r="AA395" s="20">
        <v>5631223212</v>
      </c>
      <c r="AB395" s="19">
        <v>161476800</v>
      </c>
      <c r="AC395" s="21">
        <v>0</v>
      </c>
      <c r="AD395" s="21">
        <v>13456400</v>
      </c>
      <c r="AE395" s="21">
        <v>13456400</v>
      </c>
      <c r="AF395" s="21">
        <v>13456400</v>
      </c>
      <c r="AG395" s="21">
        <v>13456400</v>
      </c>
      <c r="AH395" s="21">
        <v>13456400</v>
      </c>
      <c r="AI395" s="21">
        <v>13456400</v>
      </c>
      <c r="AJ395" s="21">
        <v>13456400</v>
      </c>
      <c r="AK395" s="21">
        <v>13456400</v>
      </c>
      <c r="AL395" s="21">
        <v>13456400</v>
      </c>
      <c r="AM395" s="21">
        <v>13456400</v>
      </c>
      <c r="AN395" s="21">
        <v>26912800</v>
      </c>
      <c r="AO395" s="21">
        <v>0</v>
      </c>
      <c r="AP395" s="21">
        <v>0</v>
      </c>
      <c r="AQ395" s="21">
        <v>0</v>
      </c>
      <c r="AR395" s="21">
        <v>0</v>
      </c>
    </row>
    <row r="396" spans="8:44" ht="29" x14ac:dyDescent="0.35">
      <c r="H396" s="16" t="str">
        <f xml:space="preserve"> _xll.EPMOlapMemberO("[CONTRATO].[PARENTH1].[C55682024]","","C55682024","","000;001")</f>
        <v>C55682024</v>
      </c>
      <c r="I396" s="16" t="str">
        <f xml:space="preserve"> _xll.EPMOlapMemberO("[AREA].[PARENTH1].[10000000033003]","","Gcia. Logística","","000;001")</f>
        <v>Gcia. Logística</v>
      </c>
      <c r="J396" s="17" t="str">
        <f xml:space="preserve"> _xll.EPMOlapMemberO("[RUBRO].[PARENTH1].[5160050000]","","EQUIPO DE COMPUTACION","","000;001")</f>
        <v>EQUIPO DE COMPUTACION</v>
      </c>
      <c r="K396" s="18" t="s">
        <v>1393</v>
      </c>
      <c r="L396" s="18" t="s">
        <v>40</v>
      </c>
      <c r="M396" s="28" t="s">
        <v>44</v>
      </c>
      <c r="N396" s="18" t="s">
        <v>29</v>
      </c>
      <c r="O396" s="18" t="s">
        <v>83</v>
      </c>
      <c r="P396" s="28" t="s">
        <v>40</v>
      </c>
      <c r="Q396" s="28" t="s">
        <v>1394</v>
      </c>
      <c r="R396" s="18" t="s">
        <v>1395</v>
      </c>
      <c r="S396" s="18" t="s">
        <v>615</v>
      </c>
      <c r="T396" s="18" t="s">
        <v>224</v>
      </c>
      <c r="U396" s="18" t="s">
        <v>1396</v>
      </c>
      <c r="V396" s="18" t="s">
        <v>51</v>
      </c>
      <c r="W396" s="18" t="s">
        <v>67</v>
      </c>
      <c r="X396" s="18" t="s">
        <v>58</v>
      </c>
      <c r="Y396" s="18" t="s">
        <v>40</v>
      </c>
      <c r="Z396" s="19" t="s">
        <v>68</v>
      </c>
      <c r="AA396" s="20">
        <v>5631223212</v>
      </c>
      <c r="AB396" s="19">
        <v>47023200</v>
      </c>
      <c r="AC396" s="21">
        <v>0</v>
      </c>
      <c r="AD396" s="21">
        <v>0</v>
      </c>
      <c r="AE396" s="21">
        <v>7837200</v>
      </c>
      <c r="AF396" s="21">
        <v>7837200</v>
      </c>
      <c r="AG396" s="21">
        <v>7837200</v>
      </c>
      <c r="AH396" s="21">
        <v>7837200</v>
      </c>
      <c r="AI396" s="21">
        <v>7837200</v>
      </c>
      <c r="AJ396" s="21">
        <v>7837200</v>
      </c>
      <c r="AK396" s="21">
        <v>0</v>
      </c>
      <c r="AL396" s="21">
        <v>0</v>
      </c>
      <c r="AM396" s="21">
        <v>0</v>
      </c>
      <c r="AN396" s="21">
        <v>0</v>
      </c>
      <c r="AO396" s="21">
        <v>0</v>
      </c>
      <c r="AP396" s="21">
        <v>0</v>
      </c>
      <c r="AQ396" s="21">
        <v>0</v>
      </c>
      <c r="AR396" s="21">
        <v>0</v>
      </c>
    </row>
    <row r="397" spans="8:44" ht="104" x14ac:dyDescent="0.35">
      <c r="H397" s="16" t="str">
        <f xml:space="preserve"> _xll.EPMOlapMemberO("[CONTRATO].[PARENTH1].[C55692024]","","C55692024","","000;001")</f>
        <v>C55692024</v>
      </c>
      <c r="I397" s="16" t="str">
        <f xml:space="preserve"> _xll.EPMOlapMemberO("[AREA].[PARENTH1].[10000000033003]","","Gcia. Logística","","000;001")</f>
        <v>Gcia. Logística</v>
      </c>
      <c r="J397" s="22" t="str">
        <f xml:space="preserve"> _xll.EPMOlapMemberO("[RUBRO].[PARENTH2].[5104950001]","","INTERESES (RENDIMIENTOS) PASIVO SISTEMA GENERAL DE","","000;001")</f>
        <v>INTERESES (RENDIMIENTOS) PASIVO SISTEMA GENERAL DE</v>
      </c>
      <c r="K397" s="18" t="s">
        <v>1397</v>
      </c>
      <c r="L397" s="18" t="s">
        <v>40</v>
      </c>
      <c r="M397" s="28" t="s">
        <v>44</v>
      </c>
      <c r="N397" s="18" t="s">
        <v>29</v>
      </c>
      <c r="O397" s="18" t="s">
        <v>395</v>
      </c>
      <c r="P397" s="28" t="s">
        <v>40</v>
      </c>
      <c r="Q397" s="28" t="s">
        <v>1398</v>
      </c>
      <c r="R397" s="18" t="s">
        <v>1399</v>
      </c>
      <c r="S397" s="18" t="s">
        <v>940</v>
      </c>
      <c r="T397" s="18" t="s">
        <v>35</v>
      </c>
      <c r="U397" s="18" t="s">
        <v>1400</v>
      </c>
      <c r="V397" s="18" t="s">
        <v>51</v>
      </c>
      <c r="W397" s="18" t="s">
        <v>67</v>
      </c>
      <c r="X397" s="18" t="s">
        <v>58</v>
      </c>
      <c r="Y397" s="18" t="s">
        <v>40</v>
      </c>
      <c r="Z397" s="19" t="s">
        <v>68</v>
      </c>
      <c r="AA397" s="20">
        <v>1022116416</v>
      </c>
      <c r="AB397" s="19">
        <v>30000000</v>
      </c>
      <c r="AC397" s="21">
        <v>0</v>
      </c>
      <c r="AD397" s="21">
        <v>0</v>
      </c>
      <c r="AE397" s="21">
        <v>0</v>
      </c>
      <c r="AF397" s="21">
        <v>0</v>
      </c>
      <c r="AG397" s="21">
        <v>0</v>
      </c>
      <c r="AH397" s="21">
        <v>0</v>
      </c>
      <c r="AI397" s="21">
        <v>0</v>
      </c>
      <c r="AJ397" s="21">
        <v>5000000</v>
      </c>
      <c r="AK397" s="21">
        <v>5000000</v>
      </c>
      <c r="AL397" s="21">
        <v>5000000</v>
      </c>
      <c r="AM397" s="21">
        <v>5000000</v>
      </c>
      <c r="AN397" s="21">
        <v>10000000</v>
      </c>
      <c r="AO397" s="21">
        <v>0</v>
      </c>
      <c r="AP397" s="21">
        <v>0</v>
      </c>
      <c r="AQ397" s="21">
        <v>0</v>
      </c>
      <c r="AR397" s="21">
        <v>0</v>
      </c>
    </row>
    <row r="398" spans="8:44" x14ac:dyDescent="0.35">
      <c r="H398" s="16" t="str">
        <f xml:space="preserve"> _xll.EPMOlapMemberO("[CONTRATO].[PARENTH1].[C55702024]","","C55702024","","000;001")</f>
        <v>C55702024</v>
      </c>
      <c r="I398" s="16" t="str">
        <f xml:space="preserve"> _xll.EPMOlapMemberO("[AREA].[PARENTH1].[10000000033003]","","Gcia. Logística","","000;001")</f>
        <v>Gcia. Logística</v>
      </c>
      <c r="J398" s="17" t="str">
        <f xml:space="preserve"> _xll.EPMOlapMemberO("[RUBRO].[PARENTH1].[5175060001]","","VEHÍCULOS","","000;001")</f>
        <v>VEHÍCULOS</v>
      </c>
      <c r="K398" s="18" t="s">
        <v>1401</v>
      </c>
      <c r="L398" s="18" t="s">
        <v>40</v>
      </c>
      <c r="M398" s="28" t="s">
        <v>44</v>
      </c>
      <c r="N398" s="18" t="s">
        <v>29</v>
      </c>
      <c r="O398" s="18" t="s">
        <v>1402</v>
      </c>
      <c r="P398" s="28" t="s">
        <v>40</v>
      </c>
      <c r="Q398" s="28" t="s">
        <v>1403</v>
      </c>
      <c r="R398" s="18" t="s">
        <v>1404</v>
      </c>
      <c r="S398" s="18" t="s">
        <v>1405</v>
      </c>
      <c r="T398" s="18" t="s">
        <v>35</v>
      </c>
      <c r="U398" s="18" t="s">
        <v>1403</v>
      </c>
      <c r="V398" s="18" t="s">
        <v>51</v>
      </c>
      <c r="W398" s="18" t="s">
        <v>67</v>
      </c>
      <c r="X398" s="18" t="s">
        <v>58</v>
      </c>
      <c r="Y398" s="18" t="s">
        <v>40</v>
      </c>
      <c r="Z398" s="19" t="s">
        <v>68</v>
      </c>
      <c r="AA398" s="20">
        <v>493098507</v>
      </c>
      <c r="AB398" s="19">
        <v>50000000</v>
      </c>
      <c r="AC398" s="21">
        <v>0</v>
      </c>
      <c r="AD398" s="21">
        <v>0</v>
      </c>
      <c r="AE398" s="21">
        <v>15000000</v>
      </c>
      <c r="AF398" s="21">
        <v>0</v>
      </c>
      <c r="AG398" s="21">
        <v>0</v>
      </c>
      <c r="AH398" s="21">
        <v>15000000</v>
      </c>
      <c r="AI398" s="21">
        <v>0</v>
      </c>
      <c r="AJ398" s="21">
        <v>0</v>
      </c>
      <c r="AK398" s="21">
        <v>10000000</v>
      </c>
      <c r="AL398" s="21">
        <v>0</v>
      </c>
      <c r="AM398" s="21">
        <v>0</v>
      </c>
      <c r="AN398" s="21">
        <v>10000000</v>
      </c>
      <c r="AO398" s="21">
        <v>0</v>
      </c>
      <c r="AP398" s="21">
        <v>0</v>
      </c>
      <c r="AQ398" s="21">
        <v>0</v>
      </c>
      <c r="AR398" s="21">
        <v>0</v>
      </c>
    </row>
    <row r="399" spans="8:44" ht="43.5" x14ac:dyDescent="0.35">
      <c r="H399" s="16" t="str">
        <f xml:space="preserve"> _xll.EPMOlapMemberO("[CONTRATO].[PARENTH1].[C55712024]","","C55712024","","000;001")</f>
        <v>C55712024</v>
      </c>
      <c r="I399" s="16" t="str">
        <f xml:space="preserve"> _xll.EPMOlapMemberO("[AREA].[PARENTH1].[10000000033003]","","Gcia. Logística","","000;001")</f>
        <v>Gcia. Logística</v>
      </c>
      <c r="J399" s="17" t="str">
        <f xml:space="preserve"> _xll.EPMOlapMemberO("[RUBRO].[PARENTH1].[5190950016]","","SERVICIO CORREO","","000;001")</f>
        <v>SERVICIO CORREO</v>
      </c>
      <c r="K399" s="18" t="s">
        <v>1406</v>
      </c>
      <c r="L399" s="18" t="s">
        <v>40</v>
      </c>
      <c r="M399" s="28" t="s">
        <v>44</v>
      </c>
      <c r="N399" s="18" t="s">
        <v>29</v>
      </c>
      <c r="O399" s="18" t="s">
        <v>445</v>
      </c>
      <c r="P399" s="28" t="s">
        <v>40</v>
      </c>
      <c r="Q399" s="28" t="s">
        <v>1407</v>
      </c>
      <c r="R399" s="18" t="s">
        <v>448</v>
      </c>
      <c r="S399" s="18" t="s">
        <v>948</v>
      </c>
      <c r="T399" s="18" t="s">
        <v>35</v>
      </c>
      <c r="U399" s="18" t="s">
        <v>1408</v>
      </c>
      <c r="V399" s="18" t="s">
        <v>131</v>
      </c>
      <c r="W399" s="18" t="s">
        <v>67</v>
      </c>
      <c r="X399" s="18" t="s">
        <v>58</v>
      </c>
      <c r="Y399" s="18" t="s">
        <v>1409</v>
      </c>
      <c r="Z399" s="19" t="s">
        <v>68</v>
      </c>
      <c r="AA399" s="20">
        <v>754000000</v>
      </c>
      <c r="AB399" s="19">
        <v>591500000</v>
      </c>
      <c r="AC399" s="21">
        <v>0</v>
      </c>
      <c r="AD399" s="21">
        <v>0</v>
      </c>
      <c r="AE399" s="21">
        <v>0</v>
      </c>
      <c r="AF399" s="21">
        <v>0</v>
      </c>
      <c r="AG399" s="21">
        <v>0</v>
      </c>
      <c r="AH399" s="21">
        <v>73937500</v>
      </c>
      <c r="AI399" s="21">
        <v>73937500</v>
      </c>
      <c r="AJ399" s="21">
        <v>73937500</v>
      </c>
      <c r="AK399" s="21">
        <v>73937500</v>
      </c>
      <c r="AL399" s="21">
        <v>73937500</v>
      </c>
      <c r="AM399" s="21">
        <v>73937500</v>
      </c>
      <c r="AN399" s="21">
        <v>147875000</v>
      </c>
      <c r="AO399" s="21">
        <v>0</v>
      </c>
      <c r="AP399" s="21">
        <v>0</v>
      </c>
      <c r="AQ399" s="21">
        <v>0</v>
      </c>
      <c r="AR399" s="21">
        <v>0</v>
      </c>
    </row>
    <row r="400" spans="8:44" ht="58" x14ac:dyDescent="0.35">
      <c r="H400" s="16" t="str">
        <f xml:space="preserve"> _xll.EPMOlapMemberO("[CONTRATO].[PARENTH1].[C55722024]","","C55722024","","000;001")</f>
        <v>C55722024</v>
      </c>
      <c r="I400" s="16" t="str">
        <f xml:space="preserve"> _xll.EPMOlapMemberO("[AREA].[PARENTH1].[10000000033003]","","Gcia. Logística","","000;001")</f>
        <v>Gcia. Logística</v>
      </c>
      <c r="J400" s="17" t="str">
        <f xml:space="preserve"> _xll.EPMOlapMemberO("[RUBRO].[PARENTH1].[5130200000]","","AVALUOS","","000;001")</f>
        <v>AVALUOS</v>
      </c>
      <c r="K400" s="18" t="s">
        <v>1410</v>
      </c>
      <c r="L400" s="18" t="s">
        <v>40</v>
      </c>
      <c r="M400" s="28" t="s">
        <v>44</v>
      </c>
      <c r="N400" s="18" t="s">
        <v>29</v>
      </c>
      <c r="O400" s="18" t="s">
        <v>61</v>
      </c>
      <c r="P400" s="28" t="s">
        <v>1411</v>
      </c>
      <c r="Q400" s="28" t="s">
        <v>1412</v>
      </c>
      <c r="R400" s="18" t="s">
        <v>1413</v>
      </c>
      <c r="S400" s="18" t="s">
        <v>1414</v>
      </c>
      <c r="T400" s="18" t="s">
        <v>35</v>
      </c>
      <c r="U400" s="18" t="s">
        <v>1415</v>
      </c>
      <c r="V400" s="18" t="s">
        <v>1325</v>
      </c>
      <c r="W400" s="18" t="s">
        <v>67</v>
      </c>
      <c r="X400" s="18" t="s">
        <v>58</v>
      </c>
      <c r="Y400" s="18" t="s">
        <v>40</v>
      </c>
      <c r="Z400" s="19" t="s">
        <v>68</v>
      </c>
      <c r="AA400" s="20">
        <v>809423567</v>
      </c>
      <c r="AB400" s="19">
        <v>645000000</v>
      </c>
      <c r="AC400" s="21">
        <v>0</v>
      </c>
      <c r="AD400" s="21">
        <v>0</v>
      </c>
      <c r="AE400" s="21">
        <v>0</v>
      </c>
      <c r="AF400" s="21">
        <v>0</v>
      </c>
      <c r="AG400" s="21">
        <v>0</v>
      </c>
      <c r="AH400" s="21">
        <v>0</v>
      </c>
      <c r="AI400" s="21">
        <v>0</v>
      </c>
      <c r="AJ400" s="21">
        <v>514743100</v>
      </c>
      <c r="AK400" s="21">
        <v>0</v>
      </c>
      <c r="AL400" s="21">
        <v>0</v>
      </c>
      <c r="AM400" s="21">
        <v>0</v>
      </c>
      <c r="AN400" s="21">
        <v>130256900</v>
      </c>
      <c r="AO400" s="21">
        <v>0</v>
      </c>
      <c r="AP400" s="21">
        <v>0</v>
      </c>
      <c r="AQ400" s="21">
        <v>0</v>
      </c>
      <c r="AR400" s="21">
        <v>0</v>
      </c>
    </row>
    <row r="401" spans="8:44" ht="43.5" x14ac:dyDescent="0.35">
      <c r="H401" s="16" t="str">
        <f xml:space="preserve"> _xll.EPMOlapMemberO("[CONTRATO].[PARENTH1].[C55732024]","","C55732024","","000;001")</f>
        <v>C55732024</v>
      </c>
      <c r="I401" s="16" t="str">
        <f xml:space="preserve"> _xll.EPMOlapMemberO("[AREA].[PARENTH1].[10000000033003]","","Gcia. Logística","","000;001")</f>
        <v>Gcia. Logística</v>
      </c>
      <c r="J401" s="17" t="str">
        <f xml:space="preserve"> _xll.EPMOlapMemberO("[RUBRO].[PARENTH1].[5175060001]","","VEHÍCULOS","","000;001")</f>
        <v>VEHÍCULOS</v>
      </c>
      <c r="K401" s="18" t="s">
        <v>1416</v>
      </c>
      <c r="L401" s="18" t="s">
        <v>40</v>
      </c>
      <c r="M401" s="28" t="s">
        <v>44</v>
      </c>
      <c r="N401" s="18" t="s">
        <v>29</v>
      </c>
      <c r="O401" s="18" t="s">
        <v>1402</v>
      </c>
      <c r="P401" s="28" t="s">
        <v>40</v>
      </c>
      <c r="Q401" s="28" t="s">
        <v>1417</v>
      </c>
      <c r="R401" s="18" t="s">
        <v>1418</v>
      </c>
      <c r="S401" s="18" t="s">
        <v>1419</v>
      </c>
      <c r="T401" s="18" t="s">
        <v>35</v>
      </c>
      <c r="U401" s="18" t="s">
        <v>1420</v>
      </c>
      <c r="V401" s="18" t="s">
        <v>51</v>
      </c>
      <c r="W401" s="18" t="s">
        <v>67</v>
      </c>
      <c r="X401" s="18" t="s">
        <v>58</v>
      </c>
      <c r="Y401" s="18" t="s">
        <v>40</v>
      </c>
      <c r="Z401" s="19" t="s">
        <v>68</v>
      </c>
      <c r="AA401" s="20">
        <v>493098507</v>
      </c>
      <c r="AB401" s="19">
        <v>50000000</v>
      </c>
      <c r="AC401" s="21">
        <v>0</v>
      </c>
      <c r="AD401" s="21">
        <v>0</v>
      </c>
      <c r="AE401" s="21">
        <v>0</v>
      </c>
      <c r="AF401" s="21">
        <v>0</v>
      </c>
      <c r="AG401" s="21">
        <v>16666667</v>
      </c>
      <c r="AH401" s="21">
        <v>0</v>
      </c>
      <c r="AI401" s="21">
        <v>0</v>
      </c>
      <c r="AJ401" s="21">
        <v>16666667</v>
      </c>
      <c r="AK401" s="21">
        <v>0</v>
      </c>
      <c r="AL401" s="21">
        <v>0</v>
      </c>
      <c r="AM401" s="21">
        <v>16666666</v>
      </c>
      <c r="AN401" s="21">
        <v>0</v>
      </c>
      <c r="AO401" s="21">
        <v>0</v>
      </c>
      <c r="AP401" s="21">
        <v>0</v>
      </c>
      <c r="AQ401" s="21">
        <v>0</v>
      </c>
      <c r="AR401" s="21">
        <v>0</v>
      </c>
    </row>
    <row r="402" spans="8:44" x14ac:dyDescent="0.35">
      <c r="H402" s="16" t="str">
        <f xml:space="preserve"> _xll.EPMOlapMemberO("[CONTRATO].[PARENTH1].[C55742024]","","C55742024","","000;001")</f>
        <v>C55742024</v>
      </c>
      <c r="I402" s="16" t="str">
        <f xml:space="preserve"> _xll.EPMOlapMemberO("[AREA].[PARENTH1].[10000000033003]","","Gcia. Logística","","000;001")</f>
        <v>Gcia. Logística</v>
      </c>
      <c r="J402" s="17" t="str">
        <f xml:space="preserve"> _xll.EPMOlapMemberO("[RUBRO].[PARENTH1].[5175060001]","","VEHÍCULOS","","000;001")</f>
        <v>VEHÍCULOS</v>
      </c>
      <c r="K402" s="18" t="s">
        <v>1421</v>
      </c>
      <c r="L402" s="18" t="s">
        <v>40</v>
      </c>
      <c r="M402" s="28" t="s">
        <v>44</v>
      </c>
      <c r="N402" s="18" t="s">
        <v>29</v>
      </c>
      <c r="O402" s="18" t="s">
        <v>1402</v>
      </c>
      <c r="P402" s="28" t="s">
        <v>40</v>
      </c>
      <c r="Q402" s="28" t="s">
        <v>1422</v>
      </c>
      <c r="R402" s="18" t="s">
        <v>1423</v>
      </c>
      <c r="S402" s="18" t="s">
        <v>40</v>
      </c>
      <c r="T402" s="18" t="s">
        <v>35</v>
      </c>
      <c r="U402" s="18" t="s">
        <v>1424</v>
      </c>
      <c r="V402" s="18" t="s">
        <v>51</v>
      </c>
      <c r="W402" s="18" t="s">
        <v>67</v>
      </c>
      <c r="X402" s="18" t="s">
        <v>58</v>
      </c>
      <c r="Y402" s="18" t="s">
        <v>40</v>
      </c>
      <c r="Z402" s="19" t="s">
        <v>68</v>
      </c>
      <c r="AA402" s="20">
        <v>493098507</v>
      </c>
      <c r="AB402" s="19">
        <v>150000000</v>
      </c>
      <c r="AC402" s="21">
        <v>0</v>
      </c>
      <c r="AD402" s="21">
        <v>0</v>
      </c>
      <c r="AE402" s="21">
        <v>0</v>
      </c>
      <c r="AF402" s="21">
        <v>75000000</v>
      </c>
      <c r="AG402" s="21">
        <v>0</v>
      </c>
      <c r="AH402" s="21">
        <v>75000000</v>
      </c>
      <c r="AI402" s="21">
        <v>0</v>
      </c>
      <c r="AJ402" s="21">
        <v>0</v>
      </c>
      <c r="AK402" s="21">
        <v>0</v>
      </c>
      <c r="AL402" s="21">
        <v>0</v>
      </c>
      <c r="AM402" s="21">
        <v>0</v>
      </c>
      <c r="AN402" s="21">
        <v>0</v>
      </c>
      <c r="AO402" s="21">
        <v>0</v>
      </c>
      <c r="AP402" s="21">
        <v>0</v>
      </c>
      <c r="AQ402" s="21">
        <v>0</v>
      </c>
      <c r="AR402" s="21">
        <v>0</v>
      </c>
    </row>
    <row r="403" spans="8:44" x14ac:dyDescent="0.35">
      <c r="H403" s="16" t="str">
        <f xml:space="preserve"> _xll.EPMOlapMemberO("[CONTRATO].[PARENTH1].[C55752024]","","C55752024","","000;001")</f>
        <v>C55752024</v>
      </c>
      <c r="I403" s="16" t="str">
        <f xml:space="preserve"> _xll.EPMOlapMemberO("[AREA].[PARENTH1].[10000000033003]","","Gcia. Logística","","000;001")</f>
        <v>Gcia. Logística</v>
      </c>
      <c r="J403" s="17" t="str">
        <f xml:space="preserve"> _xll.EPMOlapMemberO("[RUBRO].[PARENTH1].[5175060001]","","VEHÍCULOS","","000;001")</f>
        <v>VEHÍCULOS</v>
      </c>
      <c r="K403" s="18" t="s">
        <v>1425</v>
      </c>
      <c r="L403" s="18" t="s">
        <v>40</v>
      </c>
      <c r="M403" s="28" t="s">
        <v>44</v>
      </c>
      <c r="N403" s="18" t="s">
        <v>29</v>
      </c>
      <c r="O403" s="18" t="s">
        <v>1402</v>
      </c>
      <c r="P403" s="28" t="s">
        <v>40</v>
      </c>
      <c r="Q403" s="28" t="s">
        <v>1426</v>
      </c>
      <c r="R403" s="18" t="s">
        <v>1418</v>
      </c>
      <c r="S403" s="18" t="s">
        <v>40</v>
      </c>
      <c r="T403" s="18" t="s">
        <v>35</v>
      </c>
      <c r="U403" s="18" t="s">
        <v>1427</v>
      </c>
      <c r="V403" s="18" t="s">
        <v>51</v>
      </c>
      <c r="W403" s="18" t="s">
        <v>67</v>
      </c>
      <c r="X403" s="18" t="s">
        <v>58</v>
      </c>
      <c r="Y403" s="18" t="s">
        <v>40</v>
      </c>
      <c r="Z403" s="19" t="s">
        <v>68</v>
      </c>
      <c r="AA403" s="20">
        <v>493098507</v>
      </c>
      <c r="AB403" s="19">
        <v>60000000</v>
      </c>
      <c r="AC403" s="21">
        <v>0</v>
      </c>
      <c r="AD403" s="21">
        <v>0</v>
      </c>
      <c r="AE403" s="21">
        <v>0</v>
      </c>
      <c r="AF403" s="21">
        <v>0</v>
      </c>
      <c r="AG403" s="21">
        <v>0</v>
      </c>
      <c r="AH403" s="21">
        <v>60000000</v>
      </c>
      <c r="AI403" s="21">
        <v>0</v>
      </c>
      <c r="AJ403" s="21">
        <v>0</v>
      </c>
      <c r="AK403" s="21">
        <v>0</v>
      </c>
      <c r="AL403" s="21">
        <v>0</v>
      </c>
      <c r="AM403" s="21">
        <v>0</v>
      </c>
      <c r="AN403" s="21">
        <v>0</v>
      </c>
      <c r="AO403" s="21">
        <v>0</v>
      </c>
      <c r="AP403" s="21">
        <v>0</v>
      </c>
      <c r="AQ403" s="21">
        <v>0</v>
      </c>
      <c r="AR403" s="21">
        <v>0</v>
      </c>
    </row>
    <row r="404" spans="8:44" ht="43.5" x14ac:dyDescent="0.35">
      <c r="H404" s="16" t="str">
        <f xml:space="preserve"> _xll.EPMOlapMemberO("[CONTRATO].[PARENTH1].[C55762024]","","C55762024","","000;001")</f>
        <v>C55762024</v>
      </c>
      <c r="I404" s="16" t="str">
        <f xml:space="preserve"> _xll.EPMOlapMemberO("[AREA].[PARENTH1].[10000000033003]","","Gcia. Logística","","000;001")</f>
        <v>Gcia. Logística</v>
      </c>
      <c r="J404" s="17" t="str">
        <f xml:space="preserve"> _xll.EPMOlapMemberO("[RUBRO].[PARENTH1].[5160050000]","","EQUIPO DE COMPUTACION","","000;001")</f>
        <v>EQUIPO DE COMPUTACION</v>
      </c>
      <c r="K404" s="18" t="s">
        <v>1428</v>
      </c>
      <c r="L404" s="18" t="s">
        <v>40</v>
      </c>
      <c r="M404" s="28" t="s">
        <v>44</v>
      </c>
      <c r="N404" s="18" t="s">
        <v>29</v>
      </c>
      <c r="O404" s="18" t="s">
        <v>83</v>
      </c>
      <c r="P404" s="28" t="s">
        <v>40</v>
      </c>
      <c r="Q404" s="28" t="s">
        <v>1417</v>
      </c>
      <c r="R404" s="18" t="s">
        <v>1418</v>
      </c>
      <c r="S404" s="18" t="s">
        <v>1419</v>
      </c>
      <c r="T404" s="18" t="s">
        <v>35</v>
      </c>
      <c r="U404" s="18" t="s">
        <v>1420</v>
      </c>
      <c r="V404" s="18" t="s">
        <v>51</v>
      </c>
      <c r="W404" s="18" t="s">
        <v>67</v>
      </c>
      <c r="X404" s="18" t="s">
        <v>58</v>
      </c>
      <c r="Y404" s="18" t="s">
        <v>40</v>
      </c>
      <c r="Z404" s="19" t="s">
        <v>68</v>
      </c>
      <c r="AA404" s="20">
        <v>5631223212</v>
      </c>
      <c r="AB404" s="19">
        <v>350000000</v>
      </c>
      <c r="AC404" s="21">
        <v>0</v>
      </c>
      <c r="AD404" s="21">
        <v>0</v>
      </c>
      <c r="AE404" s="21">
        <v>0</v>
      </c>
      <c r="AF404" s="21">
        <v>61250000</v>
      </c>
      <c r="AG404" s="21">
        <v>35000000</v>
      </c>
      <c r="AH404" s="21">
        <v>0</v>
      </c>
      <c r="AI404" s="21">
        <v>61250000</v>
      </c>
      <c r="AJ404" s="21">
        <v>35000000</v>
      </c>
      <c r="AK404" s="21">
        <v>0</v>
      </c>
      <c r="AL404" s="21">
        <v>61250000</v>
      </c>
      <c r="AM404" s="21">
        <v>35000000</v>
      </c>
      <c r="AN404" s="21">
        <v>61250000</v>
      </c>
      <c r="AO404" s="21">
        <v>0</v>
      </c>
      <c r="AP404" s="21">
        <v>0</v>
      </c>
      <c r="AQ404" s="21">
        <v>0</v>
      </c>
      <c r="AR404" s="21">
        <v>0</v>
      </c>
    </row>
    <row r="405" spans="8:44" ht="26" x14ac:dyDescent="0.35">
      <c r="H405" s="16" t="str">
        <f xml:space="preserve"> _xll.EPMOlapMemberO("[CONTRATO].[PARENTH1].[C55772024]","","C55772024","","000;001")</f>
        <v>C55772024</v>
      </c>
      <c r="I405" s="16" t="str">
        <f xml:space="preserve"> _xll.EPMOlapMemberO("[AREA].[PARENTH1].[10000000033003]","","Gcia. Logística","","000;001")</f>
        <v>Gcia. Logística</v>
      </c>
      <c r="J405" s="17" t="str">
        <f xml:space="preserve"> _xll.EPMOlapMemberO("[RUBRO].[PARENTH1].[5160050000]","","EQUIPO DE COMPUTACION","","000;001")</f>
        <v>EQUIPO DE COMPUTACION</v>
      </c>
      <c r="K405" s="18" t="s">
        <v>1429</v>
      </c>
      <c r="L405" s="18" t="s">
        <v>40</v>
      </c>
      <c r="M405" s="28" t="s">
        <v>44</v>
      </c>
      <c r="N405" s="18" t="s">
        <v>29</v>
      </c>
      <c r="O405" s="18" t="s">
        <v>83</v>
      </c>
      <c r="P405" s="28" t="s">
        <v>40</v>
      </c>
      <c r="Q405" s="28" t="s">
        <v>1430</v>
      </c>
      <c r="R405" s="18" t="s">
        <v>1431</v>
      </c>
      <c r="S405" s="18" t="s">
        <v>40</v>
      </c>
      <c r="T405" s="18" t="s">
        <v>35</v>
      </c>
      <c r="U405" s="18" t="s">
        <v>1427</v>
      </c>
      <c r="V405" s="18" t="s">
        <v>51</v>
      </c>
      <c r="W405" s="18" t="s">
        <v>67</v>
      </c>
      <c r="X405" s="18" t="s">
        <v>58</v>
      </c>
      <c r="Y405" s="18" t="s">
        <v>40</v>
      </c>
      <c r="Z405" s="19" t="s">
        <v>68</v>
      </c>
      <c r="AA405" s="20">
        <v>5631223212</v>
      </c>
      <c r="AB405" s="19">
        <v>45000000</v>
      </c>
      <c r="AC405" s="21">
        <v>0</v>
      </c>
      <c r="AD405" s="21">
        <v>0</v>
      </c>
      <c r="AE405" s="21">
        <v>0</v>
      </c>
      <c r="AF405" s="21">
        <v>0</v>
      </c>
      <c r="AG405" s="21">
        <v>0</v>
      </c>
      <c r="AH405" s="21">
        <v>45000000</v>
      </c>
      <c r="AI405" s="21">
        <v>0</v>
      </c>
      <c r="AJ405" s="21">
        <v>0</v>
      </c>
      <c r="AK405" s="21">
        <v>0</v>
      </c>
      <c r="AL405" s="21">
        <v>0</v>
      </c>
      <c r="AM405" s="21">
        <v>0</v>
      </c>
      <c r="AN405" s="21">
        <v>0</v>
      </c>
      <c r="AO405" s="21">
        <v>0</v>
      </c>
      <c r="AP405" s="21">
        <v>0</v>
      </c>
      <c r="AQ405" s="21">
        <v>0</v>
      </c>
      <c r="AR405" s="21">
        <v>0</v>
      </c>
    </row>
    <row r="406" spans="8:44" ht="26" x14ac:dyDescent="0.35">
      <c r="H406" s="16" t="str">
        <f xml:space="preserve"> _xll.EPMOlapMemberO("[CONTRATO].[PARENTH1].[C55782024]","","C55782024","","000;001")</f>
        <v>C55782024</v>
      </c>
      <c r="I406" s="16" t="str">
        <f xml:space="preserve"> _xll.EPMOlapMemberO("[AREA].[PARENTH1].[10000000033003]","","Gcia. Logística","","000;001")</f>
        <v>Gcia. Logística</v>
      </c>
      <c r="J406" s="17" t="str">
        <f xml:space="preserve"> _xll.EPMOlapMemberO("[RUBRO].[PARENTH1].[5160050000]","","EQUIPO DE COMPUTACION","","000;001")</f>
        <v>EQUIPO DE COMPUTACION</v>
      </c>
      <c r="K406" s="18" t="s">
        <v>1432</v>
      </c>
      <c r="L406" s="18" t="s">
        <v>40</v>
      </c>
      <c r="M406" s="28" t="s">
        <v>44</v>
      </c>
      <c r="N406" s="18" t="s">
        <v>29</v>
      </c>
      <c r="O406" s="18" t="s">
        <v>83</v>
      </c>
      <c r="P406" s="28" t="s">
        <v>40</v>
      </c>
      <c r="Q406" s="28" t="s">
        <v>1433</v>
      </c>
      <c r="R406" s="18" t="s">
        <v>1434</v>
      </c>
      <c r="S406" s="18" t="s">
        <v>1435</v>
      </c>
      <c r="T406" s="18" t="s">
        <v>35</v>
      </c>
      <c r="U406" s="18" t="s">
        <v>1436</v>
      </c>
      <c r="V406" s="18" t="s">
        <v>51</v>
      </c>
      <c r="W406" s="18" t="s">
        <v>38</v>
      </c>
      <c r="X406" s="18" t="s">
        <v>58</v>
      </c>
      <c r="Y406" s="18" t="s">
        <v>40</v>
      </c>
      <c r="Z406" s="19" t="s">
        <v>68</v>
      </c>
      <c r="AA406" s="20">
        <v>5631223212</v>
      </c>
      <c r="AB406" s="19">
        <v>900000000</v>
      </c>
      <c r="AC406" s="21">
        <v>0</v>
      </c>
      <c r="AD406" s="21">
        <v>0</v>
      </c>
      <c r="AE406" s="21">
        <v>0</v>
      </c>
      <c r="AF406" s="21">
        <v>0</v>
      </c>
      <c r="AG406" s="21">
        <v>0</v>
      </c>
      <c r="AH406" s="21">
        <v>0</v>
      </c>
      <c r="AI406" s="21">
        <v>0</v>
      </c>
      <c r="AJ406" s="21">
        <v>180000000</v>
      </c>
      <c r="AK406" s="21">
        <v>180000000</v>
      </c>
      <c r="AL406" s="21">
        <v>180000000</v>
      </c>
      <c r="AM406" s="21">
        <v>180000000</v>
      </c>
      <c r="AN406" s="21">
        <v>180000000</v>
      </c>
      <c r="AO406" s="21">
        <v>0</v>
      </c>
      <c r="AP406" s="21">
        <v>0</v>
      </c>
      <c r="AQ406" s="21">
        <v>0</v>
      </c>
      <c r="AR406" s="21">
        <v>0</v>
      </c>
    </row>
    <row r="407" spans="8:44" ht="26" x14ac:dyDescent="0.35">
      <c r="H407" s="16" t="str">
        <f xml:space="preserve"> _xll.EPMOlapMemberO("[CONTRATO].[PARENTH1].[C55792024]","","C55792024","","000;001")</f>
        <v>C55792024</v>
      </c>
      <c r="I407" s="16" t="str">
        <f xml:space="preserve"> _xll.EPMOlapMemberO("[AREA].[PARENTH1].[10000000033003]","","Gcia. Logística","","000;001")</f>
        <v>Gcia. Logística</v>
      </c>
      <c r="J407" s="17" t="str">
        <f xml:space="preserve"> _xll.EPMOlapMemberO("[RUBRO].[PARENTH1].[5160050000]","","EQUIPO DE COMPUTACION","","000;001")</f>
        <v>EQUIPO DE COMPUTACION</v>
      </c>
      <c r="K407" s="18" t="s">
        <v>1437</v>
      </c>
      <c r="L407" s="18" t="s">
        <v>40</v>
      </c>
      <c r="M407" s="28" t="s">
        <v>44</v>
      </c>
      <c r="N407" s="18" t="s">
        <v>29</v>
      </c>
      <c r="O407" s="18" t="s">
        <v>83</v>
      </c>
      <c r="P407" s="28" t="s">
        <v>40</v>
      </c>
      <c r="Q407" s="28" t="s">
        <v>1438</v>
      </c>
      <c r="R407" s="18" t="s">
        <v>1434</v>
      </c>
      <c r="S407" s="18" t="s">
        <v>40</v>
      </c>
      <c r="T407" s="18" t="s">
        <v>35</v>
      </c>
      <c r="U407" s="18" t="s">
        <v>1439</v>
      </c>
      <c r="V407" s="18" t="s">
        <v>51</v>
      </c>
      <c r="W407" s="18" t="s">
        <v>67</v>
      </c>
      <c r="X407" s="18" t="s">
        <v>58</v>
      </c>
      <c r="Y407" s="18" t="s">
        <v>40</v>
      </c>
      <c r="Z407" s="19" t="s">
        <v>68</v>
      </c>
      <c r="AA407" s="20">
        <v>5631223212</v>
      </c>
      <c r="AB407" s="19">
        <v>400000000</v>
      </c>
      <c r="AC407" s="21">
        <v>0</v>
      </c>
      <c r="AD407" s="21">
        <v>0</v>
      </c>
      <c r="AE407" s="21">
        <v>0</v>
      </c>
      <c r="AF407" s="21">
        <v>0</v>
      </c>
      <c r="AG407" s="21">
        <v>0</v>
      </c>
      <c r="AH407" s="21">
        <v>200000000</v>
      </c>
      <c r="AI407" s="21">
        <v>0</v>
      </c>
      <c r="AJ407" s="21">
        <v>0</v>
      </c>
      <c r="AK407" s="21">
        <v>0</v>
      </c>
      <c r="AL407" s="21">
        <v>0</v>
      </c>
      <c r="AM407" s="21">
        <v>0</v>
      </c>
      <c r="AN407" s="21">
        <v>200000000</v>
      </c>
      <c r="AO407" s="21">
        <v>0</v>
      </c>
      <c r="AP407" s="21">
        <v>0</v>
      </c>
      <c r="AQ407" s="21">
        <v>0</v>
      </c>
      <c r="AR407" s="21">
        <v>0</v>
      </c>
    </row>
    <row r="408" spans="8:44" ht="26" x14ac:dyDescent="0.35">
      <c r="H408" s="16" t="str">
        <f xml:space="preserve"> _xll.EPMOlapMemberO("[CONTRATO].[PARENTH1].[C55802024]","","C55802024","","000;001")</f>
        <v>C55802024</v>
      </c>
      <c r="I408" s="16" t="str">
        <f xml:space="preserve"> _xll.EPMOlapMemberO("[AREA].[PARENTH1].[10000000033003]","","Gcia. Logística","","000;001")</f>
        <v>Gcia. Logística</v>
      </c>
      <c r="J408" s="17" t="str">
        <f xml:space="preserve"> _xll.EPMOlapMemberO("[RUBRO].[PARENTH1].[5160050000]","","EQUIPO DE COMPUTACION","","000;001")</f>
        <v>EQUIPO DE COMPUTACION</v>
      </c>
      <c r="K408" s="18" t="s">
        <v>1440</v>
      </c>
      <c r="L408" s="18" t="s">
        <v>40</v>
      </c>
      <c r="M408" s="28" t="s">
        <v>44</v>
      </c>
      <c r="N408" s="18" t="s">
        <v>29</v>
      </c>
      <c r="O408" s="18" t="s">
        <v>83</v>
      </c>
      <c r="P408" s="28" t="s">
        <v>40</v>
      </c>
      <c r="Q408" s="28" t="s">
        <v>1441</v>
      </c>
      <c r="R408" s="18" t="s">
        <v>1434</v>
      </c>
      <c r="S408" s="18" t="s">
        <v>40</v>
      </c>
      <c r="T408" s="18" t="s">
        <v>35</v>
      </c>
      <c r="U408" s="18" t="s">
        <v>1442</v>
      </c>
      <c r="V408" s="18" t="s">
        <v>51</v>
      </c>
      <c r="W408" s="18" t="s">
        <v>38</v>
      </c>
      <c r="X408" s="18" t="s">
        <v>58</v>
      </c>
      <c r="Y408" s="18" t="s">
        <v>40</v>
      </c>
      <c r="Z408" s="19" t="s">
        <v>68</v>
      </c>
      <c r="AA408" s="20">
        <v>5631223212</v>
      </c>
      <c r="AB408" s="19">
        <v>1130270673</v>
      </c>
      <c r="AC408" s="21">
        <v>0</v>
      </c>
      <c r="AD408" s="21">
        <v>0</v>
      </c>
      <c r="AE408" s="21">
        <v>90270673</v>
      </c>
      <c r="AF408" s="21">
        <v>0</v>
      </c>
      <c r="AG408" s="21">
        <v>260000000</v>
      </c>
      <c r="AH408" s="21">
        <v>0</v>
      </c>
      <c r="AI408" s="21">
        <v>260000000</v>
      </c>
      <c r="AJ408" s="21">
        <v>0</v>
      </c>
      <c r="AK408" s="21">
        <v>260000000</v>
      </c>
      <c r="AL408" s="21">
        <v>0</v>
      </c>
      <c r="AM408" s="21">
        <v>260000000</v>
      </c>
      <c r="AN408" s="21">
        <v>0</v>
      </c>
      <c r="AO408" s="21">
        <v>0</v>
      </c>
      <c r="AP408" s="21">
        <v>0</v>
      </c>
      <c r="AQ408" s="21">
        <v>0</v>
      </c>
      <c r="AR408" s="21">
        <v>0</v>
      </c>
    </row>
    <row r="409" spans="8:44" ht="26" x14ac:dyDescent="0.35">
      <c r="H409" s="16" t="str">
        <f xml:space="preserve"> _xll.EPMOlapMemberO("[CONTRATO].[PARENTH1].[C55812024]","","C55812024","","000;001")</f>
        <v>C55812024</v>
      </c>
      <c r="I409" s="16" t="str">
        <f xml:space="preserve"> _xll.EPMOlapMemberO("[AREA].[PARENTH1].[10000000033003]","","Gcia. Logística","","000;001")</f>
        <v>Gcia. Logística</v>
      </c>
      <c r="J409" s="17" t="str">
        <f xml:space="preserve"> _xll.EPMOlapMemberO("[RUBRO].[PARENTH1].[5160050000]","","EQUIPO DE COMPUTACION","","000;001")</f>
        <v>EQUIPO DE COMPUTACION</v>
      </c>
      <c r="K409" s="18" t="s">
        <v>1443</v>
      </c>
      <c r="L409" s="18" t="s">
        <v>40</v>
      </c>
      <c r="M409" s="28" t="s">
        <v>44</v>
      </c>
      <c r="N409" s="18" t="s">
        <v>29</v>
      </c>
      <c r="O409" s="18" t="s">
        <v>83</v>
      </c>
      <c r="P409" s="28" t="s">
        <v>40</v>
      </c>
      <c r="Q409" s="28" t="s">
        <v>1444</v>
      </c>
      <c r="R409" s="18" t="s">
        <v>1434</v>
      </c>
      <c r="S409" s="18" t="s">
        <v>1038</v>
      </c>
      <c r="T409" s="18" t="s">
        <v>35</v>
      </c>
      <c r="U409" s="18" t="s">
        <v>1445</v>
      </c>
      <c r="V409" s="18" t="s">
        <v>51</v>
      </c>
      <c r="W409" s="18" t="s">
        <v>67</v>
      </c>
      <c r="X409" s="18" t="s">
        <v>58</v>
      </c>
      <c r="Y409" s="18" t="s">
        <v>40</v>
      </c>
      <c r="Z409" s="19" t="s">
        <v>68</v>
      </c>
      <c r="AA409" s="20">
        <v>5631223212</v>
      </c>
      <c r="AB409" s="19">
        <v>120000000</v>
      </c>
      <c r="AC409" s="21">
        <v>0</v>
      </c>
      <c r="AD409" s="21">
        <v>0</v>
      </c>
      <c r="AE409" s="21">
        <v>0</v>
      </c>
      <c r="AF409" s="21">
        <v>0</v>
      </c>
      <c r="AG409" s="21">
        <v>120000000</v>
      </c>
      <c r="AH409" s="21">
        <v>0</v>
      </c>
      <c r="AI409" s="21">
        <v>0</v>
      </c>
      <c r="AJ409" s="21">
        <v>0</v>
      </c>
      <c r="AK409" s="21">
        <v>0</v>
      </c>
      <c r="AL409" s="21">
        <v>0</v>
      </c>
      <c r="AM409" s="21">
        <v>0</v>
      </c>
      <c r="AN409" s="21">
        <v>0</v>
      </c>
      <c r="AO409" s="21">
        <v>0</v>
      </c>
      <c r="AP409" s="21">
        <v>0</v>
      </c>
      <c r="AQ409" s="21">
        <v>0</v>
      </c>
      <c r="AR409" s="21">
        <v>0</v>
      </c>
    </row>
    <row r="410" spans="8:44" ht="29" x14ac:dyDescent="0.35">
      <c r="H410" s="16" t="str">
        <f xml:space="preserve"> _xll.EPMOlapMemberO("[CONTRATO].[PARENTH1].[C55822024]","","C55822024","","000;001")</f>
        <v>C55822024</v>
      </c>
      <c r="I410" s="16" t="str">
        <f xml:space="preserve"> _xll.EPMOlapMemberO("[AREA].[PARENTH1].[10000000033003]","","Gcia. Logística","","000;001")</f>
        <v>Gcia. Logística</v>
      </c>
      <c r="J410" s="17" t="str">
        <f xml:space="preserve"> _xll.EPMOlapMemberO("[RUBRO].[PARENTH1].[5160050000]","","EQUIPO DE COMPUTACION","","000;001")</f>
        <v>EQUIPO DE COMPUTACION</v>
      </c>
      <c r="K410" s="18" t="s">
        <v>1446</v>
      </c>
      <c r="L410" s="18" t="s">
        <v>40</v>
      </c>
      <c r="M410" s="28" t="s">
        <v>44</v>
      </c>
      <c r="N410" s="18" t="s">
        <v>29</v>
      </c>
      <c r="O410" s="18" t="s">
        <v>83</v>
      </c>
      <c r="P410" s="28" t="s">
        <v>40</v>
      </c>
      <c r="Q410" s="28" t="s">
        <v>1447</v>
      </c>
      <c r="R410" s="18" t="s">
        <v>1448</v>
      </c>
      <c r="S410" s="18" t="s">
        <v>615</v>
      </c>
      <c r="T410" s="18" t="s">
        <v>35</v>
      </c>
      <c r="U410" s="18" t="s">
        <v>1445</v>
      </c>
      <c r="V410" s="18" t="s">
        <v>51</v>
      </c>
      <c r="W410" s="18" t="s">
        <v>67</v>
      </c>
      <c r="X410" s="18" t="s">
        <v>58</v>
      </c>
      <c r="Y410" s="18" t="s">
        <v>1449</v>
      </c>
      <c r="Z410" s="19" t="s">
        <v>68</v>
      </c>
      <c r="AA410" s="20">
        <v>5631223212</v>
      </c>
      <c r="AB410" s="19">
        <v>97612419</v>
      </c>
      <c r="AC410" s="21">
        <v>0</v>
      </c>
      <c r="AD410" s="21">
        <v>0</v>
      </c>
      <c r="AE410" s="21">
        <v>20000000</v>
      </c>
      <c r="AF410" s="21">
        <v>0</v>
      </c>
      <c r="AG410" s="21">
        <v>20000000</v>
      </c>
      <c r="AH410" s="21">
        <v>0</v>
      </c>
      <c r="AI410" s="21">
        <v>20000000</v>
      </c>
      <c r="AJ410" s="21">
        <v>0</v>
      </c>
      <c r="AK410" s="21">
        <v>20000000</v>
      </c>
      <c r="AL410" s="21">
        <v>0</v>
      </c>
      <c r="AM410" s="21">
        <v>17612419</v>
      </c>
      <c r="AN410" s="21">
        <v>0</v>
      </c>
      <c r="AO410" s="21">
        <v>0</v>
      </c>
      <c r="AP410" s="21">
        <v>0</v>
      </c>
      <c r="AQ410" s="21">
        <v>0</v>
      </c>
      <c r="AR410" s="21">
        <v>0</v>
      </c>
    </row>
    <row r="411" spans="8:44" ht="43.5" x14ac:dyDescent="0.35">
      <c r="H411" s="16" t="str">
        <f xml:space="preserve"> _xll.EPMOlapMemberO("[CONTRATO].[PARENTH1].[C55832024]","","C55832024","","000;001")</f>
        <v>C55832024</v>
      </c>
      <c r="I411" s="16" t="str">
        <f xml:space="preserve"> _xll.EPMOlapMemberO("[AREA].[PARENTH1].[10000000033003]","","Gcia. Logística","","000;001")</f>
        <v>Gcia. Logística</v>
      </c>
      <c r="J411" s="17" t="str">
        <f xml:space="preserve"> _xll.EPMOlapMemberO("[RUBRO].[PARENTH1].[5160050000]","","EQUIPO DE COMPUTACION","","000;001")</f>
        <v>EQUIPO DE COMPUTACION</v>
      </c>
      <c r="K411" s="18" t="s">
        <v>1450</v>
      </c>
      <c r="L411" s="18" t="s">
        <v>40</v>
      </c>
      <c r="M411" s="28" t="s">
        <v>44</v>
      </c>
      <c r="N411" s="18" t="s">
        <v>29</v>
      </c>
      <c r="O411" s="18" t="s">
        <v>83</v>
      </c>
      <c r="P411" s="28" t="s">
        <v>40</v>
      </c>
      <c r="Q411" s="28" t="s">
        <v>1451</v>
      </c>
      <c r="R411" s="18" t="s">
        <v>1431</v>
      </c>
      <c r="S411" s="18" t="s">
        <v>199</v>
      </c>
      <c r="T411" s="18" t="s">
        <v>35</v>
      </c>
      <c r="U411" s="18" t="s">
        <v>1452</v>
      </c>
      <c r="V411" s="18" t="s">
        <v>51</v>
      </c>
      <c r="W411" s="18" t="s">
        <v>67</v>
      </c>
      <c r="X411" s="18" t="s">
        <v>58</v>
      </c>
      <c r="Y411" s="18" t="s">
        <v>40</v>
      </c>
      <c r="Z411" s="19" t="s">
        <v>68</v>
      </c>
      <c r="AA411" s="20">
        <v>5631223212</v>
      </c>
      <c r="AB411" s="19">
        <v>29133889</v>
      </c>
      <c r="AC411" s="21">
        <v>0</v>
      </c>
      <c r="AD411" s="21">
        <v>0</v>
      </c>
      <c r="AE411" s="21">
        <v>0</v>
      </c>
      <c r="AF411" s="21">
        <v>0</v>
      </c>
      <c r="AG411" s="21">
        <v>0</v>
      </c>
      <c r="AH411" s="21">
        <v>0</v>
      </c>
      <c r="AI411" s="21">
        <v>11653556</v>
      </c>
      <c r="AJ411" s="21">
        <v>0</v>
      </c>
      <c r="AK411" s="21">
        <v>0</v>
      </c>
      <c r="AL411" s="21">
        <v>0</v>
      </c>
      <c r="AM411" s="21">
        <v>0</v>
      </c>
      <c r="AN411" s="21">
        <v>17480333</v>
      </c>
      <c r="AO411" s="21">
        <v>0</v>
      </c>
      <c r="AP411" s="21">
        <v>0</v>
      </c>
      <c r="AQ411" s="21">
        <v>0</v>
      </c>
      <c r="AR411" s="21">
        <v>0</v>
      </c>
    </row>
    <row r="412" spans="8:44" ht="26" x14ac:dyDescent="0.35">
      <c r="H412" s="16" t="str">
        <f xml:space="preserve"> _xll.EPMOlapMemberO("[CONTRATO].[PARENTH1].[C55842024]","","C55842024","","000;001")</f>
        <v>C55842024</v>
      </c>
      <c r="I412" s="16" t="str">
        <f xml:space="preserve"> _xll.EPMOlapMemberO("[AREA].[PARENTH1].[10000000033003]","","Gcia. Logística","","000;001")</f>
        <v>Gcia. Logística</v>
      </c>
      <c r="J412" s="17" t="str">
        <f xml:space="preserve"> _xll.EPMOlapMemberO("[RUBRO].[PARENTH1].[5160050000]","","EQUIPO DE COMPUTACION","","000;001")</f>
        <v>EQUIPO DE COMPUTACION</v>
      </c>
      <c r="K412" s="18" t="s">
        <v>1453</v>
      </c>
      <c r="L412" s="18" t="s">
        <v>40</v>
      </c>
      <c r="M412" s="28" t="s">
        <v>44</v>
      </c>
      <c r="N412" s="18" t="s">
        <v>29</v>
      </c>
      <c r="O412" s="18" t="s">
        <v>83</v>
      </c>
      <c r="P412" s="28" t="s">
        <v>40</v>
      </c>
      <c r="Q412" s="28" t="s">
        <v>1454</v>
      </c>
      <c r="R412" s="18" t="s">
        <v>1434</v>
      </c>
      <c r="S412" s="18" t="s">
        <v>40</v>
      </c>
      <c r="T412" s="18" t="s">
        <v>35</v>
      </c>
      <c r="U412" s="18" t="s">
        <v>1445</v>
      </c>
      <c r="V412" s="18" t="s">
        <v>51</v>
      </c>
      <c r="W412" s="18" t="s">
        <v>38</v>
      </c>
      <c r="X412" s="18" t="s">
        <v>58</v>
      </c>
      <c r="Y412" s="18" t="s">
        <v>40</v>
      </c>
      <c r="Z412" s="19" t="s">
        <v>68</v>
      </c>
      <c r="AA412" s="20">
        <v>5631223212</v>
      </c>
      <c r="AB412" s="19">
        <v>270000000</v>
      </c>
      <c r="AC412" s="21">
        <v>0</v>
      </c>
      <c r="AD412" s="21">
        <v>0</v>
      </c>
      <c r="AE412" s="21">
        <v>0</v>
      </c>
      <c r="AF412" s="21">
        <v>30000000</v>
      </c>
      <c r="AG412" s="21">
        <v>30000000</v>
      </c>
      <c r="AH412" s="21">
        <v>30000000</v>
      </c>
      <c r="AI412" s="21">
        <v>30000000</v>
      </c>
      <c r="AJ412" s="21">
        <v>30000000</v>
      </c>
      <c r="AK412" s="21">
        <v>30000000</v>
      </c>
      <c r="AL412" s="21">
        <v>30000000</v>
      </c>
      <c r="AM412" s="21">
        <v>30000000</v>
      </c>
      <c r="AN412" s="21">
        <v>30000000</v>
      </c>
      <c r="AO412" s="21">
        <v>0</v>
      </c>
      <c r="AP412" s="21">
        <v>0</v>
      </c>
      <c r="AQ412" s="21">
        <v>0</v>
      </c>
      <c r="AR412" s="21">
        <v>0</v>
      </c>
    </row>
    <row r="413" spans="8:44" ht="26" x14ac:dyDescent="0.35">
      <c r="H413" s="16" t="str">
        <f xml:space="preserve"> _xll.EPMOlapMemberO("[CONTRATO].[PARENTH1].[C55852024]","","C55852024","","000;001")</f>
        <v>C55852024</v>
      </c>
      <c r="I413" s="16" t="str">
        <f xml:space="preserve"> _xll.EPMOlapMemberO("[AREA].[PARENTH1].[10000000033003]","","Gcia. Logística","","000;001")</f>
        <v>Gcia. Logística</v>
      </c>
      <c r="J413" s="17" t="str">
        <f xml:space="preserve"> _xll.EPMOlapMemberO("[RUBRO].[PARENTH1].[5160050000]","","EQUIPO DE COMPUTACION","","000;001")</f>
        <v>EQUIPO DE COMPUTACION</v>
      </c>
      <c r="K413" s="18" t="s">
        <v>1455</v>
      </c>
      <c r="L413" s="18" t="s">
        <v>40</v>
      </c>
      <c r="M413" s="28" t="s">
        <v>44</v>
      </c>
      <c r="N413" s="18" t="s">
        <v>29</v>
      </c>
      <c r="O413" s="18" t="s">
        <v>83</v>
      </c>
      <c r="P413" s="28" t="s">
        <v>40</v>
      </c>
      <c r="Q413" s="28" t="s">
        <v>1456</v>
      </c>
      <c r="R413" s="18" t="s">
        <v>1434</v>
      </c>
      <c r="S413" s="18" t="s">
        <v>1419</v>
      </c>
      <c r="T413" s="18" t="s">
        <v>1457</v>
      </c>
      <c r="U413" s="18" t="s">
        <v>1458</v>
      </c>
      <c r="V413" s="18" t="s">
        <v>51</v>
      </c>
      <c r="W413" s="18" t="s">
        <v>67</v>
      </c>
      <c r="X413" s="18" t="s">
        <v>58</v>
      </c>
      <c r="Y413" s="18" t="s">
        <v>40</v>
      </c>
      <c r="Z413" s="19" t="s">
        <v>68</v>
      </c>
      <c r="AA413" s="20">
        <v>5631223212</v>
      </c>
      <c r="AB413" s="19">
        <v>82702739</v>
      </c>
      <c r="AC413" s="21">
        <v>0</v>
      </c>
      <c r="AD413" s="21">
        <v>0</v>
      </c>
      <c r="AE413" s="21">
        <v>0</v>
      </c>
      <c r="AF413" s="21">
        <v>0</v>
      </c>
      <c r="AG413" s="21">
        <v>82702739</v>
      </c>
      <c r="AH413" s="21">
        <v>0</v>
      </c>
      <c r="AI413" s="21">
        <v>0</v>
      </c>
      <c r="AJ413" s="21">
        <v>0</v>
      </c>
      <c r="AK413" s="21">
        <v>0</v>
      </c>
      <c r="AL413" s="21">
        <v>0</v>
      </c>
      <c r="AM413" s="21">
        <v>0</v>
      </c>
      <c r="AN413" s="21">
        <v>0</v>
      </c>
      <c r="AO413" s="21">
        <v>0</v>
      </c>
      <c r="AP413" s="21">
        <v>0</v>
      </c>
      <c r="AQ413" s="21">
        <v>0</v>
      </c>
      <c r="AR413" s="21">
        <v>0</v>
      </c>
    </row>
    <row r="414" spans="8:44" ht="26" x14ac:dyDescent="0.35">
      <c r="H414" s="16" t="str">
        <f xml:space="preserve"> _xll.EPMOlapMemberO("[CONTRATO].[PARENTH1].[C55862024]","","C55862024","","000;001")</f>
        <v>C55862024</v>
      </c>
      <c r="I414" s="16" t="str">
        <f xml:space="preserve"> _xll.EPMOlapMemberO("[AREA].[PARENTH1].[10000000033003]","","Gcia. Logística","","000;001")</f>
        <v>Gcia. Logística</v>
      </c>
      <c r="J414" s="17" t="str">
        <f xml:space="preserve"> _xll.EPMOlapMemberO("[RUBRO].[PARENTH1].[5160050000]","","EQUIPO DE COMPUTACION","","000;001")</f>
        <v>EQUIPO DE COMPUTACION</v>
      </c>
      <c r="K414" s="18" t="s">
        <v>1459</v>
      </c>
      <c r="L414" s="18" t="s">
        <v>40</v>
      </c>
      <c r="M414" s="28" t="s">
        <v>44</v>
      </c>
      <c r="N414" s="18" t="s">
        <v>29</v>
      </c>
      <c r="O414" s="18" t="s">
        <v>83</v>
      </c>
      <c r="P414" s="28" t="s">
        <v>40</v>
      </c>
      <c r="Q414" s="28" t="s">
        <v>1460</v>
      </c>
      <c r="R414" s="18" t="s">
        <v>1461</v>
      </c>
      <c r="S414" s="18" t="s">
        <v>193</v>
      </c>
      <c r="T414" s="18" t="s">
        <v>35</v>
      </c>
      <c r="U414" s="18" t="s">
        <v>1462</v>
      </c>
      <c r="V414" s="18" t="s">
        <v>51</v>
      </c>
      <c r="W414" s="18" t="s">
        <v>67</v>
      </c>
      <c r="X414" s="18" t="s">
        <v>58</v>
      </c>
      <c r="Y414" s="18" t="s">
        <v>40</v>
      </c>
      <c r="Z414" s="19" t="s">
        <v>68</v>
      </c>
      <c r="AA414" s="20">
        <v>5631223212</v>
      </c>
      <c r="AB414" s="19">
        <v>50000000</v>
      </c>
      <c r="AC414" s="21">
        <v>0</v>
      </c>
      <c r="AD414" s="21">
        <v>0</v>
      </c>
      <c r="AE414" s="21">
        <v>0</v>
      </c>
      <c r="AF414" s="21">
        <v>0</v>
      </c>
      <c r="AG414" s="21">
        <v>0</v>
      </c>
      <c r="AH414" s="21">
        <v>0</v>
      </c>
      <c r="AI414" s="21">
        <v>0</v>
      </c>
      <c r="AJ414" s="21">
        <v>0</v>
      </c>
      <c r="AK414" s="21">
        <v>0</v>
      </c>
      <c r="AL414" s="21">
        <v>0</v>
      </c>
      <c r="AM414" s="21">
        <v>0</v>
      </c>
      <c r="AN414" s="21">
        <v>50000000</v>
      </c>
      <c r="AO414" s="21">
        <v>0</v>
      </c>
      <c r="AP414" s="21">
        <v>0</v>
      </c>
      <c r="AQ414" s="21">
        <v>0</v>
      </c>
      <c r="AR414" s="21">
        <v>0</v>
      </c>
    </row>
    <row r="415" spans="8:44" x14ac:dyDescent="0.35">
      <c r="H415" s="16" t="str">
        <f xml:space="preserve"> _xll.EPMOlapMemberO("[CONTRATO].[PARENTH1].[C55872024]","","C55872024","","000;001")</f>
        <v>C55872024</v>
      </c>
      <c r="I415" s="16" t="str">
        <f xml:space="preserve"> _xll.EPMOlapMemberO("[AREA].[PARENTH1].[10000000033003]","","Gcia. Logística","","000;001")</f>
        <v>Gcia. Logística</v>
      </c>
      <c r="J415" s="17" t="str">
        <f xml:space="preserve"> _xll.EPMOlapMemberO("[RUBRO].[PARENTH1].[5130200000]","","AVALUOS","","000;001")</f>
        <v>AVALUOS</v>
      </c>
      <c r="K415" s="18" t="s">
        <v>1463</v>
      </c>
      <c r="L415" s="18" t="s">
        <v>40</v>
      </c>
      <c r="M415" s="28" t="s">
        <v>44</v>
      </c>
      <c r="N415" s="18" t="s">
        <v>29</v>
      </c>
      <c r="O415" s="18" t="s">
        <v>61</v>
      </c>
      <c r="P415" s="28" t="s">
        <v>40</v>
      </c>
      <c r="Q415" s="28" t="s">
        <v>1464</v>
      </c>
      <c r="R415" s="18" t="s">
        <v>1465</v>
      </c>
      <c r="S415" s="18" t="s">
        <v>1253</v>
      </c>
      <c r="T415" s="18" t="s">
        <v>1254</v>
      </c>
      <c r="U415" s="18" t="s">
        <v>1466</v>
      </c>
      <c r="V415" s="18" t="s">
        <v>51</v>
      </c>
      <c r="W415" s="18" t="s">
        <v>67</v>
      </c>
      <c r="X415" s="18" t="s">
        <v>58</v>
      </c>
      <c r="Y415" s="18" t="s">
        <v>40</v>
      </c>
      <c r="Z415" s="19" t="s">
        <v>68</v>
      </c>
      <c r="AA415" s="20">
        <v>809423567</v>
      </c>
      <c r="AB415" s="19">
        <v>41186880</v>
      </c>
      <c r="AC415" s="21">
        <v>0</v>
      </c>
      <c r="AD415" s="21">
        <v>0</v>
      </c>
      <c r="AE415" s="21">
        <v>0</v>
      </c>
      <c r="AF415" s="21">
        <v>0</v>
      </c>
      <c r="AG415" s="21">
        <v>0</v>
      </c>
      <c r="AH415" s="21">
        <v>6336443</v>
      </c>
      <c r="AI415" s="21">
        <v>6336443</v>
      </c>
      <c r="AJ415" s="21">
        <v>6336443</v>
      </c>
      <c r="AK415" s="21">
        <v>6336443</v>
      </c>
      <c r="AL415" s="21">
        <v>6336443</v>
      </c>
      <c r="AM415" s="21">
        <v>6336443</v>
      </c>
      <c r="AN415" s="21">
        <v>3168222</v>
      </c>
      <c r="AO415" s="21">
        <v>0</v>
      </c>
      <c r="AP415" s="21">
        <v>0</v>
      </c>
      <c r="AQ415" s="21">
        <v>0</v>
      </c>
      <c r="AR415" s="21">
        <v>0</v>
      </c>
    </row>
    <row r="416" spans="8:44" ht="26" x14ac:dyDescent="0.35">
      <c r="H416" s="16" t="str">
        <f xml:space="preserve"> _xll.EPMOlapMemberO("[CONTRATO].[PARENTH1].[C55882024]","","C55882024","","000;001")</f>
        <v>C55882024</v>
      </c>
      <c r="I416" s="16" t="str">
        <f xml:space="preserve"> _xll.EPMOlapMemberO("[AREA].[PARENTH1].[10000000033003]","","Gcia. Logística","","000;001")</f>
        <v>Gcia. Logística</v>
      </c>
      <c r="J416" s="17" t="str">
        <f xml:space="preserve"> _xll.EPMOlapMemberO("[RUBRO].[PARENTH1].[5164350001]","","N-SERVICIO DE ASEO Y VIG - ARL","","000;001")</f>
        <v>N-SERVICIO DE ASEO Y VIG - ARL</v>
      </c>
      <c r="K416" s="18" t="s">
        <v>1467</v>
      </c>
      <c r="L416" s="18" t="s">
        <v>40</v>
      </c>
      <c r="M416" s="28" t="s">
        <v>44</v>
      </c>
      <c r="N416" s="18" t="s">
        <v>29</v>
      </c>
      <c r="O416" s="18" t="s">
        <v>71</v>
      </c>
      <c r="P416" s="28" t="s">
        <v>72</v>
      </c>
      <c r="Q416" s="28" t="s">
        <v>1468</v>
      </c>
      <c r="R416" s="18" t="s">
        <v>1469</v>
      </c>
      <c r="S416" s="18" t="s">
        <v>87</v>
      </c>
      <c r="T416" s="18" t="s">
        <v>1363</v>
      </c>
      <c r="U416" s="18" t="s">
        <v>1470</v>
      </c>
      <c r="V416" s="18" t="s">
        <v>51</v>
      </c>
      <c r="W416" s="18" t="s">
        <v>38</v>
      </c>
      <c r="X416" s="18" t="s">
        <v>58</v>
      </c>
      <c r="Y416" s="18" t="s">
        <v>40</v>
      </c>
      <c r="Z416" s="19" t="s">
        <v>68</v>
      </c>
      <c r="AA416" s="20">
        <v>6151277524</v>
      </c>
      <c r="AB416" s="19">
        <v>180247428</v>
      </c>
      <c r="AC416" s="21">
        <v>0</v>
      </c>
      <c r="AD416" s="21">
        <v>15020619</v>
      </c>
      <c r="AE416" s="21">
        <v>15020619</v>
      </c>
      <c r="AF416" s="21">
        <v>15020619</v>
      </c>
      <c r="AG416" s="21">
        <v>15020619</v>
      </c>
      <c r="AH416" s="21">
        <v>15020619</v>
      </c>
      <c r="AI416" s="21">
        <v>15020619</v>
      </c>
      <c r="AJ416" s="21">
        <v>15020619</v>
      </c>
      <c r="AK416" s="21">
        <v>15020619</v>
      </c>
      <c r="AL416" s="21">
        <v>15020619</v>
      </c>
      <c r="AM416" s="21">
        <v>15020619</v>
      </c>
      <c r="AN416" s="21">
        <v>30041238</v>
      </c>
      <c r="AO416" s="21">
        <v>0</v>
      </c>
      <c r="AP416" s="21">
        <v>0</v>
      </c>
      <c r="AQ416" s="21">
        <v>0</v>
      </c>
      <c r="AR416" s="21">
        <v>0</v>
      </c>
    </row>
    <row r="417" spans="8:44" ht="29" x14ac:dyDescent="0.35">
      <c r="H417" s="16" t="str">
        <f xml:space="preserve"> _xll.EPMOlapMemberO("[CONTRATO].[PARENTH1].[C55902024]","","C55902024","","000;001")</f>
        <v>C55902024</v>
      </c>
      <c r="I417" s="16" t="str">
        <f xml:space="preserve"> _xll.EPMOlapMemberO("[AREA].[PARENTH1].[10000000033003]","","Gcia. Logística","","000;001")</f>
        <v>Gcia. Logística</v>
      </c>
      <c r="J417" s="17" t="str">
        <f xml:space="preserve"> _xll.EPMOlapMemberO("[RUBRO].[PARENTH1].[5160050000]","","EQUIPO DE COMPUTACION","","000;001")</f>
        <v>EQUIPO DE COMPUTACION</v>
      </c>
      <c r="K417" s="18" t="s">
        <v>1471</v>
      </c>
      <c r="L417" s="18" t="s">
        <v>40</v>
      </c>
      <c r="M417" s="28" t="s">
        <v>44</v>
      </c>
      <c r="N417" s="18" t="s">
        <v>29</v>
      </c>
      <c r="O417" s="18" t="s">
        <v>83</v>
      </c>
      <c r="P417" s="28" t="s">
        <v>40</v>
      </c>
      <c r="Q417" s="28" t="s">
        <v>1472</v>
      </c>
      <c r="R417" s="18" t="s">
        <v>1473</v>
      </c>
      <c r="S417" s="18" t="s">
        <v>1038</v>
      </c>
      <c r="T417" s="18" t="s">
        <v>35</v>
      </c>
      <c r="U417" s="18" t="s">
        <v>1474</v>
      </c>
      <c r="V417" s="18" t="s">
        <v>51</v>
      </c>
      <c r="W417" s="18" t="s">
        <v>67</v>
      </c>
      <c r="X417" s="18" t="s">
        <v>58</v>
      </c>
      <c r="Y417" s="18" t="s">
        <v>40</v>
      </c>
      <c r="Z417" s="19" t="s">
        <v>68</v>
      </c>
      <c r="AA417" s="20">
        <v>5631223212</v>
      </c>
      <c r="AB417" s="19">
        <v>114723000</v>
      </c>
      <c r="AC417" s="21">
        <v>0</v>
      </c>
      <c r="AD417" s="21">
        <v>0</v>
      </c>
      <c r="AE417" s="21">
        <v>0</v>
      </c>
      <c r="AF417" s="21">
        <v>0</v>
      </c>
      <c r="AG417" s="21">
        <v>12747000</v>
      </c>
      <c r="AH417" s="21">
        <v>12747000</v>
      </c>
      <c r="AI417" s="21">
        <v>12747000</v>
      </c>
      <c r="AJ417" s="21">
        <v>12747000</v>
      </c>
      <c r="AK417" s="21">
        <v>12747000</v>
      </c>
      <c r="AL417" s="21">
        <v>12747000</v>
      </c>
      <c r="AM417" s="21">
        <v>12747000</v>
      </c>
      <c r="AN417" s="21">
        <v>25494000</v>
      </c>
      <c r="AO417" s="21">
        <v>0</v>
      </c>
      <c r="AP417" s="21">
        <v>0</v>
      </c>
      <c r="AQ417" s="21">
        <v>0</v>
      </c>
      <c r="AR417" s="21">
        <v>0</v>
      </c>
    </row>
    <row r="418" spans="8:44" ht="26" x14ac:dyDescent="0.35">
      <c r="H418" s="16" t="str">
        <f xml:space="preserve"> _xll.EPMOlapMemberO("[CONTRATO].[PARENTH1].[C55912024]","","C55912024","","000;001")</f>
        <v>C55912024</v>
      </c>
      <c r="I418" s="16" t="str">
        <f xml:space="preserve"> _xll.EPMOlapMemberO("[AREA].[PARENTH1].[10000000033003]","","Gcia. Logística","","000;001")</f>
        <v>Gcia. Logística</v>
      </c>
      <c r="J418" s="17" t="str">
        <f xml:space="preserve"> _xll.EPMOlapMemberO("[RUBRO].[PARENTH1].[5164350001]","","N-SERVICIO DE ASEO Y VIG - ARL","","000;001")</f>
        <v>N-SERVICIO DE ASEO Y VIG - ARL</v>
      </c>
      <c r="K418" s="18" t="s">
        <v>1475</v>
      </c>
      <c r="L418" s="18" t="s">
        <v>40</v>
      </c>
      <c r="M418" s="28" t="s">
        <v>44</v>
      </c>
      <c r="N418" s="18" t="s">
        <v>29</v>
      </c>
      <c r="O418" s="18" t="s">
        <v>71</v>
      </c>
      <c r="P418" s="28" t="s">
        <v>40</v>
      </c>
      <c r="Q418" s="28" t="s">
        <v>1476</v>
      </c>
      <c r="R418" s="18" t="s">
        <v>74</v>
      </c>
      <c r="S418" s="18" t="s">
        <v>48</v>
      </c>
      <c r="T418" s="18" t="s">
        <v>1457</v>
      </c>
      <c r="U418" s="18" t="s">
        <v>1477</v>
      </c>
      <c r="V418" s="18" t="s">
        <v>51</v>
      </c>
      <c r="W418" s="18" t="s">
        <v>52</v>
      </c>
      <c r="X418" s="18" t="s">
        <v>58</v>
      </c>
      <c r="Y418" s="18" t="s">
        <v>40</v>
      </c>
      <c r="Z418" s="19" t="s">
        <v>68</v>
      </c>
      <c r="AA418" s="20">
        <v>6151277524</v>
      </c>
      <c r="AB418" s="19">
        <v>592463288</v>
      </c>
      <c r="AC418" s="21">
        <v>0</v>
      </c>
      <c r="AD418" s="21">
        <v>118492658</v>
      </c>
      <c r="AE418" s="21">
        <v>118492658</v>
      </c>
      <c r="AF418" s="21">
        <v>118492658</v>
      </c>
      <c r="AG418" s="21">
        <v>118492658</v>
      </c>
      <c r="AH418" s="21">
        <v>118492656</v>
      </c>
      <c r="AI418" s="21">
        <v>0</v>
      </c>
      <c r="AJ418" s="21">
        <v>0</v>
      </c>
      <c r="AK418" s="21">
        <v>0</v>
      </c>
      <c r="AL418" s="21">
        <v>0</v>
      </c>
      <c r="AM418" s="21">
        <v>0</v>
      </c>
      <c r="AN418" s="21">
        <v>0</v>
      </c>
      <c r="AO418" s="21">
        <v>0</v>
      </c>
      <c r="AP418" s="21">
        <v>0</v>
      </c>
      <c r="AQ418" s="21">
        <v>0</v>
      </c>
      <c r="AR418" s="21">
        <v>0</v>
      </c>
    </row>
    <row r="419" spans="8:44" x14ac:dyDescent="0.35">
      <c r="H419" s="16" t="str">
        <f xml:space="preserve"> _xll.EPMOlapMemberO("[CONTRATO].[PARENTH1].[C55922024]","","C55922024","","000;001")</f>
        <v>C55922024</v>
      </c>
      <c r="I419" s="16" t="str">
        <f xml:space="preserve"> _xll.EPMOlapMemberO("[AREA].[PARENTH1].[10000000033003]","","Gcia. Logística","","000;001")</f>
        <v>Gcia. Logística</v>
      </c>
      <c r="J419" s="17" t="str">
        <f xml:space="preserve"> _xll.EPMOlapMemberO("[RUBRO].[PARENTH1].[5175060001]","","VEHÍCULOS","","000;001")</f>
        <v>VEHÍCULOS</v>
      </c>
      <c r="K419" s="18" t="s">
        <v>1478</v>
      </c>
      <c r="L419" s="18" t="s">
        <v>40</v>
      </c>
      <c r="M419" s="28" t="s">
        <v>44</v>
      </c>
      <c r="N419" s="18" t="s">
        <v>29</v>
      </c>
      <c r="O419" s="18" t="s">
        <v>1402</v>
      </c>
      <c r="P419" s="28" t="s">
        <v>40</v>
      </c>
      <c r="Q419" s="28" t="s">
        <v>1479</v>
      </c>
      <c r="R419" s="18" t="s">
        <v>1480</v>
      </c>
      <c r="S419" s="18" t="s">
        <v>48</v>
      </c>
      <c r="T419" s="18" t="s">
        <v>35</v>
      </c>
      <c r="U419" s="18" t="s">
        <v>1481</v>
      </c>
      <c r="V419" s="18" t="s">
        <v>51</v>
      </c>
      <c r="W419" s="18" t="s">
        <v>38</v>
      </c>
      <c r="X419" s="18" t="s">
        <v>58</v>
      </c>
      <c r="Y419" s="18" t="s">
        <v>40</v>
      </c>
      <c r="Z419" s="19" t="s">
        <v>68</v>
      </c>
      <c r="AA419" s="20">
        <v>493098507</v>
      </c>
      <c r="AB419" s="19">
        <v>1930000000</v>
      </c>
      <c r="AC419" s="21">
        <v>0</v>
      </c>
      <c r="AD419" s="21">
        <v>0</v>
      </c>
      <c r="AE419" s="21">
        <v>1930000000</v>
      </c>
      <c r="AF419" s="21">
        <v>0</v>
      </c>
      <c r="AG419" s="21">
        <v>0</v>
      </c>
      <c r="AH419" s="21">
        <v>0</v>
      </c>
      <c r="AI419" s="21">
        <v>0</v>
      </c>
      <c r="AJ419" s="21">
        <v>0</v>
      </c>
      <c r="AK419" s="21">
        <v>0</v>
      </c>
      <c r="AL419" s="21">
        <v>0</v>
      </c>
      <c r="AM419" s="21">
        <v>0</v>
      </c>
      <c r="AN419" s="21">
        <v>0</v>
      </c>
      <c r="AO419" s="21">
        <v>0</v>
      </c>
      <c r="AP419" s="21">
        <v>0</v>
      </c>
      <c r="AQ419" s="21">
        <v>0</v>
      </c>
      <c r="AR419" s="21">
        <v>0</v>
      </c>
    </row>
    <row r="420" spans="8:44" x14ac:dyDescent="0.35">
      <c r="H420" s="16" t="str">
        <f xml:space="preserve"> _xll.EPMOlapMemberO("[CONTRATO].[PARENTH1].[C55932024]","","C55932024","","000;001")</f>
        <v>C55932024</v>
      </c>
      <c r="I420" s="16" t="str">
        <f xml:space="preserve"> _xll.EPMOlapMemberO("[AREA].[PARENTH1].[10000000033003]","","Gcia. Logística","","000;001")</f>
        <v>Gcia. Logística</v>
      </c>
      <c r="J420" s="17" t="str">
        <f xml:space="preserve"> _xll.EPMOlapMemberO("[RUBRO].[PARENTH1].[5175060001]","","VEHÍCULOS","","000;001")</f>
        <v>VEHÍCULOS</v>
      </c>
      <c r="K420" s="18" t="s">
        <v>1482</v>
      </c>
      <c r="L420" s="18" t="s">
        <v>40</v>
      </c>
      <c r="M420" s="28" t="s">
        <v>44</v>
      </c>
      <c r="N420" s="18" t="s">
        <v>29</v>
      </c>
      <c r="O420" s="18" t="s">
        <v>1402</v>
      </c>
      <c r="P420" s="28" t="s">
        <v>40</v>
      </c>
      <c r="Q420" s="28" t="s">
        <v>1483</v>
      </c>
      <c r="R420" s="18" t="s">
        <v>1484</v>
      </c>
      <c r="S420" s="18" t="s">
        <v>48</v>
      </c>
      <c r="T420" s="18" t="s">
        <v>35</v>
      </c>
      <c r="U420" s="18" t="s">
        <v>1485</v>
      </c>
      <c r="V420" s="18" t="s">
        <v>51</v>
      </c>
      <c r="W420" s="18" t="s">
        <v>67</v>
      </c>
      <c r="X420" s="18" t="s">
        <v>58</v>
      </c>
      <c r="Y420" s="18" t="s">
        <v>40</v>
      </c>
      <c r="Z420" s="19" t="s">
        <v>68</v>
      </c>
      <c r="AA420" s="20">
        <v>493098507</v>
      </c>
      <c r="AB420" s="19">
        <v>202120800</v>
      </c>
      <c r="AC420" s="21">
        <v>0</v>
      </c>
      <c r="AD420" s="21">
        <v>0</v>
      </c>
      <c r="AE420" s="21">
        <v>0</v>
      </c>
      <c r="AF420" s="21">
        <v>0</v>
      </c>
      <c r="AG420" s="21">
        <v>0</v>
      </c>
      <c r="AH420" s="21">
        <v>202120800</v>
      </c>
      <c r="AI420" s="21">
        <v>0</v>
      </c>
      <c r="AJ420" s="21">
        <v>0</v>
      </c>
      <c r="AK420" s="21">
        <v>0</v>
      </c>
      <c r="AL420" s="21">
        <v>0</v>
      </c>
      <c r="AM420" s="21">
        <v>0</v>
      </c>
      <c r="AN420" s="21">
        <v>0</v>
      </c>
      <c r="AO420" s="21">
        <v>0</v>
      </c>
      <c r="AP420" s="21">
        <v>0</v>
      </c>
      <c r="AQ420" s="21">
        <v>0</v>
      </c>
      <c r="AR420" s="21">
        <v>0</v>
      </c>
    </row>
    <row r="421" spans="8:44" x14ac:dyDescent="0.35">
      <c r="H421" s="16" t="str">
        <f xml:space="preserve"> _xll.EPMOlapMemberO("[CONTRATO].[PARENTH1].[C55942024]","","C55942024","","000;001")</f>
        <v>C55942024</v>
      </c>
      <c r="I421" s="16" t="str">
        <f xml:space="preserve"> _xll.EPMOlapMemberO("[AREA].[PARENTH1].[10000000033003]","","Gcia. Logística","","000;001")</f>
        <v>Gcia. Logística</v>
      </c>
      <c r="J421" s="17" t="str">
        <f xml:space="preserve"> _xll.EPMOlapMemberO("[RUBRO].[PARENTH1].[5175060001]","","VEHÍCULOS","","000;001")</f>
        <v>VEHÍCULOS</v>
      </c>
      <c r="K421" s="18" t="s">
        <v>1486</v>
      </c>
      <c r="L421" s="18" t="s">
        <v>40</v>
      </c>
      <c r="M421" s="28" t="s">
        <v>44</v>
      </c>
      <c r="N421" s="18" t="s">
        <v>29</v>
      </c>
      <c r="O421" s="18" t="s">
        <v>1402</v>
      </c>
      <c r="P421" s="28" t="s">
        <v>40</v>
      </c>
      <c r="Q421" s="28" t="s">
        <v>1487</v>
      </c>
      <c r="R421" s="18" t="s">
        <v>74</v>
      </c>
      <c r="S421" s="18" t="s">
        <v>48</v>
      </c>
      <c r="T421" s="18" t="s">
        <v>35</v>
      </c>
      <c r="U421" s="18" t="s">
        <v>1488</v>
      </c>
      <c r="V421" s="18" t="s">
        <v>51</v>
      </c>
      <c r="W421" s="18" t="s">
        <v>67</v>
      </c>
      <c r="X421" s="18" t="s">
        <v>58</v>
      </c>
      <c r="Y421" s="18" t="s">
        <v>40</v>
      </c>
      <c r="Z421" s="19" t="s">
        <v>68</v>
      </c>
      <c r="AA421" s="20">
        <v>493098507</v>
      </c>
      <c r="AB421" s="19">
        <v>295038400</v>
      </c>
      <c r="AC421" s="21">
        <v>0</v>
      </c>
      <c r="AD421" s="21">
        <v>0</v>
      </c>
      <c r="AE421" s="21">
        <v>295038400</v>
      </c>
      <c r="AF421" s="21">
        <v>0</v>
      </c>
      <c r="AG421" s="21">
        <v>0</v>
      </c>
      <c r="AH421" s="21">
        <v>0</v>
      </c>
      <c r="AI421" s="21">
        <v>0</v>
      </c>
      <c r="AJ421" s="21">
        <v>0</v>
      </c>
      <c r="AK421" s="21">
        <v>0</v>
      </c>
      <c r="AL421" s="21">
        <v>0</v>
      </c>
      <c r="AM421" s="21">
        <v>0</v>
      </c>
      <c r="AN421" s="21">
        <v>0</v>
      </c>
      <c r="AO421" s="21">
        <v>0</v>
      </c>
      <c r="AP421" s="21">
        <v>0</v>
      </c>
      <c r="AQ421" s="21">
        <v>0</v>
      </c>
      <c r="AR421" s="21">
        <v>0</v>
      </c>
    </row>
    <row r="422" spans="8:44" ht="39" x14ac:dyDescent="0.35">
      <c r="H422" s="16" t="str">
        <f xml:space="preserve"> _xll.EPMOlapMemberO("[CONTRATO].[PARENTH1].[C55952024]","","C55952024","","000;001")</f>
        <v>C55952024</v>
      </c>
      <c r="I422" s="16" t="str">
        <f xml:space="preserve"> _xll.EPMOlapMemberO("[AREA].[PARENTH1].[10000000033003]","","Gcia. Logística","","000;001")</f>
        <v>Gcia. Logística</v>
      </c>
      <c r="J422" s="17" t="str">
        <f xml:space="preserve"> _xll.EPMOlapMemberO("[RUBRO].[PARENTH1].[5145050001]","","EQUIPO DE COMPUTO GER. ADMINISTRATIVA","","000;001")</f>
        <v>EQUIPO DE COMPUTO GER. ADMINISTRATIVA</v>
      </c>
      <c r="K422" s="18" t="s">
        <v>1489</v>
      </c>
      <c r="L422" s="18" t="s">
        <v>353</v>
      </c>
      <c r="M422" s="28" t="s">
        <v>44</v>
      </c>
      <c r="N422" s="18" t="s">
        <v>29</v>
      </c>
      <c r="O422" s="18" t="s">
        <v>30</v>
      </c>
      <c r="P422" s="28" t="s">
        <v>1490</v>
      </c>
      <c r="Q422" s="28" t="s">
        <v>1491</v>
      </c>
      <c r="R422" s="18" t="s">
        <v>47</v>
      </c>
      <c r="S422" s="18" t="s">
        <v>48</v>
      </c>
      <c r="T422" s="18" t="s">
        <v>35</v>
      </c>
      <c r="U422" s="18" t="s">
        <v>1492</v>
      </c>
      <c r="V422" s="18" t="s">
        <v>51</v>
      </c>
      <c r="W422" s="18" t="s">
        <v>52</v>
      </c>
      <c r="X422" s="18" t="s">
        <v>58</v>
      </c>
      <c r="Y422" s="18" t="s">
        <v>40</v>
      </c>
      <c r="Z422" s="19" t="s">
        <v>41</v>
      </c>
      <c r="AA422" s="20">
        <v>5622147102</v>
      </c>
      <c r="AB422" s="19">
        <v>29102772</v>
      </c>
      <c r="AC422" s="21">
        <v>2389547</v>
      </c>
      <c r="AD422" s="21">
        <v>2389547</v>
      </c>
      <c r="AE422" s="21">
        <v>2389547</v>
      </c>
      <c r="AF422" s="21">
        <v>2389547</v>
      </c>
      <c r="AG422" s="21">
        <v>2389547</v>
      </c>
      <c r="AH422" s="21">
        <v>2389547</v>
      </c>
      <c r="AI422" s="21">
        <v>2389547</v>
      </c>
      <c r="AJ422" s="21">
        <v>2389547</v>
      </c>
      <c r="AK422" s="21">
        <v>2389547</v>
      </c>
      <c r="AL422" s="21">
        <v>2389547</v>
      </c>
      <c r="AM422" s="21">
        <v>2603651</v>
      </c>
      <c r="AN422" s="21">
        <v>2603651</v>
      </c>
      <c r="AO422" s="21">
        <v>0</v>
      </c>
      <c r="AP422" s="21">
        <v>0</v>
      </c>
      <c r="AQ422" s="21">
        <v>0</v>
      </c>
      <c r="AR422" s="21">
        <v>0</v>
      </c>
    </row>
    <row r="423" spans="8:44" ht="29" x14ac:dyDescent="0.35">
      <c r="H423" s="16" t="str">
        <f xml:space="preserve"> _xll.EPMOlapMemberO("[CONTRATO].[PARENTH1].[C55972024]","","C55972024","","000;001")</f>
        <v>C55972024</v>
      </c>
      <c r="I423" s="16" t="str">
        <f xml:space="preserve"> _xll.EPMOlapMemberO("[AREA].[PARENTH1].[10000000033003]","","Gcia. Logística","","000;001")</f>
        <v>Gcia. Logística</v>
      </c>
      <c r="J423" s="17" t="str">
        <f xml:space="preserve"> _xll.EPMOlapMemberO("[RUBRO].[PARENTH1].[5164350001]","","N-SERVICIO DE ASEO Y VIG - ARL","","000;001")</f>
        <v>N-SERVICIO DE ASEO Y VIG - ARL</v>
      </c>
      <c r="K423" s="18" t="s">
        <v>1493</v>
      </c>
      <c r="L423" s="18" t="s">
        <v>40</v>
      </c>
      <c r="M423" s="28" t="s">
        <v>44</v>
      </c>
      <c r="N423" s="18" t="s">
        <v>29</v>
      </c>
      <c r="O423" s="18" t="s">
        <v>71</v>
      </c>
      <c r="P423" s="28" t="s">
        <v>1494</v>
      </c>
      <c r="Q423" s="28" t="s">
        <v>1495</v>
      </c>
      <c r="R423" s="18" t="s">
        <v>1496</v>
      </c>
      <c r="S423" s="18" t="s">
        <v>48</v>
      </c>
      <c r="T423" s="18" t="s">
        <v>35</v>
      </c>
      <c r="U423" s="18" t="s">
        <v>1497</v>
      </c>
      <c r="V423" s="18" t="s">
        <v>51</v>
      </c>
      <c r="W423" s="18" t="s">
        <v>52</v>
      </c>
      <c r="X423" s="18" t="s">
        <v>58</v>
      </c>
      <c r="Y423" s="18" t="s">
        <v>40</v>
      </c>
      <c r="Z423" s="19" t="s">
        <v>68</v>
      </c>
      <c r="AA423" s="20">
        <v>6151277524</v>
      </c>
      <c r="AB423" s="19">
        <v>137164080</v>
      </c>
      <c r="AC423" s="21">
        <v>0</v>
      </c>
      <c r="AD423" s="21">
        <v>11430340</v>
      </c>
      <c r="AE423" s="21">
        <v>11430340</v>
      </c>
      <c r="AF423" s="21">
        <v>11430340</v>
      </c>
      <c r="AG423" s="21">
        <v>11430340</v>
      </c>
      <c r="AH423" s="21">
        <v>11430340</v>
      </c>
      <c r="AI423" s="21">
        <v>11430340</v>
      </c>
      <c r="AJ423" s="21">
        <v>11430340</v>
      </c>
      <c r="AK423" s="21">
        <v>11430340</v>
      </c>
      <c r="AL423" s="21">
        <v>11430340</v>
      </c>
      <c r="AM423" s="21">
        <v>11430340</v>
      </c>
      <c r="AN423" s="21">
        <v>22860680</v>
      </c>
      <c r="AO423" s="21">
        <v>0</v>
      </c>
      <c r="AP423" s="21">
        <v>0</v>
      </c>
      <c r="AQ423" s="21">
        <v>0</v>
      </c>
      <c r="AR423" s="21">
        <v>0</v>
      </c>
    </row>
    <row r="424" spans="8:44" ht="29" x14ac:dyDescent="0.35">
      <c r="H424" s="16" t="str">
        <f xml:space="preserve"> _xll.EPMOlapMemberO("[CONTRATO].[PARENTH1].[C55982024]","","C55982024","","000;001")</f>
        <v>C55982024</v>
      </c>
      <c r="I424" s="16" t="str">
        <f xml:space="preserve"> _xll.EPMOlapMemberO("[AREA].[PARENTH1].[10000000033003]","","Gcia. Logística","","000;001")</f>
        <v>Gcia. Logística</v>
      </c>
      <c r="J424" s="17" t="str">
        <f xml:space="preserve"> _xll.EPMOlapMemberO("[RUBRO].[PARENTH1].[5164350001]","","N-SERVICIO DE ASEO Y VIG - ARL","","000;001")</f>
        <v>N-SERVICIO DE ASEO Y VIG - ARL</v>
      </c>
      <c r="K424" s="18" t="s">
        <v>1498</v>
      </c>
      <c r="L424" s="18" t="s">
        <v>40</v>
      </c>
      <c r="M424" s="28" t="s">
        <v>44</v>
      </c>
      <c r="N424" s="18" t="s">
        <v>29</v>
      </c>
      <c r="O424" s="18" t="s">
        <v>71</v>
      </c>
      <c r="P424" s="28" t="s">
        <v>1499</v>
      </c>
      <c r="Q424" s="28" t="s">
        <v>1500</v>
      </c>
      <c r="R424" s="18" t="s">
        <v>1496</v>
      </c>
      <c r="S424" s="18" t="s">
        <v>48</v>
      </c>
      <c r="T424" s="18" t="s">
        <v>35</v>
      </c>
      <c r="U424" s="18" t="s">
        <v>1501</v>
      </c>
      <c r="V424" s="18" t="s">
        <v>51</v>
      </c>
      <c r="W424" s="18" t="s">
        <v>52</v>
      </c>
      <c r="X424" s="18" t="s">
        <v>58</v>
      </c>
      <c r="Y424" s="18" t="s">
        <v>40</v>
      </c>
      <c r="Z424" s="19" t="s">
        <v>68</v>
      </c>
      <c r="AA424" s="20">
        <v>6151277524</v>
      </c>
      <c r="AB424" s="19">
        <v>64895580</v>
      </c>
      <c r="AC424" s="21">
        <v>0</v>
      </c>
      <c r="AD424" s="21">
        <v>5407965</v>
      </c>
      <c r="AE424" s="21">
        <v>5407965</v>
      </c>
      <c r="AF424" s="21">
        <v>5407965</v>
      </c>
      <c r="AG424" s="21">
        <v>5407965</v>
      </c>
      <c r="AH424" s="21">
        <v>5407965</v>
      </c>
      <c r="AI424" s="21">
        <v>5407965</v>
      </c>
      <c r="AJ424" s="21">
        <v>5407965</v>
      </c>
      <c r="AK424" s="21">
        <v>5407965</v>
      </c>
      <c r="AL424" s="21">
        <v>5407965</v>
      </c>
      <c r="AM424" s="21">
        <v>5407965</v>
      </c>
      <c r="AN424" s="21">
        <v>10815930</v>
      </c>
      <c r="AO424" s="21">
        <v>0</v>
      </c>
      <c r="AP424" s="21">
        <v>0</v>
      </c>
      <c r="AQ424" s="21">
        <v>0</v>
      </c>
      <c r="AR424" s="21">
        <v>0</v>
      </c>
    </row>
    <row r="425" spans="8:44" ht="29" x14ac:dyDescent="0.35">
      <c r="H425" s="16" t="str">
        <f xml:space="preserve"> _xll.EPMOlapMemberO("[CONTRATO].[PARENTH1].[C55992024]","","C55992024","","000;001")</f>
        <v>C55992024</v>
      </c>
      <c r="I425" s="16" t="str">
        <f xml:space="preserve"> _xll.EPMOlapMemberO("[AREA].[PARENTH1].[10000000033003]","","Gcia. Logística","","000;001")</f>
        <v>Gcia. Logística</v>
      </c>
      <c r="J425" s="17" t="str">
        <f xml:space="preserve"> _xll.EPMOlapMemberO("[RUBRO].[PARENTH1].[5164350001]","","N-SERVICIO DE ASEO Y VIG - ARL","","000;001")</f>
        <v>N-SERVICIO DE ASEO Y VIG - ARL</v>
      </c>
      <c r="K425" s="18" t="s">
        <v>1502</v>
      </c>
      <c r="L425" s="18" t="s">
        <v>40</v>
      </c>
      <c r="M425" s="28" t="s">
        <v>44</v>
      </c>
      <c r="N425" s="18" t="s">
        <v>29</v>
      </c>
      <c r="O425" s="18" t="s">
        <v>71</v>
      </c>
      <c r="P425" s="28" t="s">
        <v>1503</v>
      </c>
      <c r="Q425" s="28" t="s">
        <v>1504</v>
      </c>
      <c r="R425" s="18" t="s">
        <v>1496</v>
      </c>
      <c r="S425" s="18" t="s">
        <v>48</v>
      </c>
      <c r="T425" s="18" t="s">
        <v>35</v>
      </c>
      <c r="U425" s="18" t="s">
        <v>1505</v>
      </c>
      <c r="V425" s="18" t="s">
        <v>51</v>
      </c>
      <c r="W425" s="18" t="s">
        <v>52</v>
      </c>
      <c r="X425" s="18" t="s">
        <v>58</v>
      </c>
      <c r="Y425" s="18" t="s">
        <v>40</v>
      </c>
      <c r="Z425" s="19" t="s">
        <v>68</v>
      </c>
      <c r="AA425" s="20">
        <v>6151277524</v>
      </c>
      <c r="AB425" s="19">
        <v>22450128</v>
      </c>
      <c r="AC425" s="21">
        <v>0</v>
      </c>
      <c r="AD425" s="21">
        <v>1870844</v>
      </c>
      <c r="AE425" s="21">
        <v>1870844</v>
      </c>
      <c r="AF425" s="21">
        <v>1870844</v>
      </c>
      <c r="AG425" s="21">
        <v>1870844</v>
      </c>
      <c r="AH425" s="21">
        <v>1870844</v>
      </c>
      <c r="AI425" s="21">
        <v>1870844</v>
      </c>
      <c r="AJ425" s="21">
        <v>1870844</v>
      </c>
      <c r="AK425" s="21">
        <v>1870844</v>
      </c>
      <c r="AL425" s="21">
        <v>1870844</v>
      </c>
      <c r="AM425" s="21">
        <v>1870844</v>
      </c>
      <c r="AN425" s="21">
        <v>3741688</v>
      </c>
      <c r="AO425" s="21">
        <v>0</v>
      </c>
      <c r="AP425" s="21">
        <v>0</v>
      </c>
      <c r="AQ425" s="21">
        <v>0</v>
      </c>
      <c r="AR425" s="21">
        <v>0</v>
      </c>
    </row>
    <row r="426" spans="8:44" ht="29" x14ac:dyDescent="0.35">
      <c r="H426" s="16" t="str">
        <f xml:space="preserve"> _xll.EPMOlapMemberO("[CONTRATO].[PARENTH1].[C56002024]","","C56002024","","000;001")</f>
        <v>C56002024</v>
      </c>
      <c r="I426" s="16" t="str">
        <f xml:space="preserve"> _xll.EPMOlapMemberO("[AREA].[PARENTH1].[10000000033003]","","Gcia. Logística","","000;001")</f>
        <v>Gcia. Logística</v>
      </c>
      <c r="J426" s="17" t="str">
        <f xml:space="preserve"> _xll.EPMOlapMemberO("[RUBRO].[PARENTH1].[5164350001]","","N-SERVICIO DE ASEO Y VIG - ARL","","000;001")</f>
        <v>N-SERVICIO DE ASEO Y VIG - ARL</v>
      </c>
      <c r="K426" s="18" t="s">
        <v>1506</v>
      </c>
      <c r="L426" s="18" t="s">
        <v>40</v>
      </c>
      <c r="M426" s="28" t="s">
        <v>44</v>
      </c>
      <c r="N426" s="18" t="s">
        <v>29</v>
      </c>
      <c r="O426" s="18" t="s">
        <v>71</v>
      </c>
      <c r="P426" s="28" t="s">
        <v>1507</v>
      </c>
      <c r="Q426" s="28" t="s">
        <v>1508</v>
      </c>
      <c r="R426" s="18" t="s">
        <v>1496</v>
      </c>
      <c r="S426" s="18" t="s">
        <v>48</v>
      </c>
      <c r="T426" s="18" t="s">
        <v>35</v>
      </c>
      <c r="U426" s="18" t="s">
        <v>1509</v>
      </c>
      <c r="V426" s="18" t="s">
        <v>51</v>
      </c>
      <c r="W426" s="18" t="s">
        <v>52</v>
      </c>
      <c r="X426" s="18" t="s">
        <v>58</v>
      </c>
      <c r="Y426" s="18" t="s">
        <v>40</v>
      </c>
      <c r="Z426" s="19" t="s">
        <v>68</v>
      </c>
      <c r="AA426" s="20">
        <v>6151277524</v>
      </c>
      <c r="AB426" s="19">
        <v>38941380</v>
      </c>
      <c r="AC426" s="21">
        <v>0</v>
      </c>
      <c r="AD426" s="21">
        <v>3245115</v>
      </c>
      <c r="AE426" s="21">
        <v>3245115</v>
      </c>
      <c r="AF426" s="21">
        <v>3245115</v>
      </c>
      <c r="AG426" s="21">
        <v>3245115</v>
      </c>
      <c r="AH426" s="21">
        <v>3245115</v>
      </c>
      <c r="AI426" s="21">
        <v>3245115</v>
      </c>
      <c r="AJ426" s="21">
        <v>3245115</v>
      </c>
      <c r="AK426" s="21">
        <v>3245115</v>
      </c>
      <c r="AL426" s="21">
        <v>3245115</v>
      </c>
      <c r="AM426" s="21">
        <v>3245115</v>
      </c>
      <c r="AN426" s="21">
        <v>6490230</v>
      </c>
      <c r="AO426" s="21">
        <v>0</v>
      </c>
      <c r="AP426" s="21">
        <v>0</v>
      </c>
      <c r="AQ426" s="21">
        <v>0</v>
      </c>
      <c r="AR426" s="21">
        <v>0</v>
      </c>
    </row>
    <row r="427" spans="8:44" ht="43.5" x14ac:dyDescent="0.35">
      <c r="H427" s="16" t="str">
        <f xml:space="preserve"> _xll.EPMOlapMemberO("[CONTRATO].[PARENTH1].[C56012024]","","C56012024","","000;001")</f>
        <v>C56012024</v>
      </c>
      <c r="I427" s="16" t="str">
        <f xml:space="preserve"> _xll.EPMOlapMemberO("[AREA].[PARENTH1].[10000000033003]","","Gcia. Logística","","000;001")</f>
        <v>Gcia. Logística</v>
      </c>
      <c r="J427" s="17" t="str">
        <f xml:space="preserve"> _xll.EPMOlapMemberO("[RUBRO].[PARENTH1].[5164350001]","","N-SERVICIO DE ASEO Y VIG - ARL","","000;001")</f>
        <v>N-SERVICIO DE ASEO Y VIG - ARL</v>
      </c>
      <c r="K427" s="18" t="s">
        <v>1510</v>
      </c>
      <c r="L427" s="18" t="s">
        <v>40</v>
      </c>
      <c r="M427" s="28" t="s">
        <v>44</v>
      </c>
      <c r="N427" s="18" t="s">
        <v>29</v>
      </c>
      <c r="O427" s="18" t="s">
        <v>71</v>
      </c>
      <c r="P427" s="28" t="s">
        <v>1511</v>
      </c>
      <c r="Q427" s="28" t="s">
        <v>1512</v>
      </c>
      <c r="R427" s="18" t="s">
        <v>1496</v>
      </c>
      <c r="S427" s="18" t="s">
        <v>48</v>
      </c>
      <c r="T427" s="18" t="s">
        <v>35</v>
      </c>
      <c r="U427" s="18" t="s">
        <v>1513</v>
      </c>
      <c r="V427" s="18" t="s">
        <v>51</v>
      </c>
      <c r="W427" s="18" t="s">
        <v>52</v>
      </c>
      <c r="X427" s="18" t="s">
        <v>58</v>
      </c>
      <c r="Y427" s="18" t="s">
        <v>40</v>
      </c>
      <c r="Z427" s="19" t="s">
        <v>68</v>
      </c>
      <c r="AA427" s="20">
        <v>6151277524</v>
      </c>
      <c r="AB427" s="19">
        <v>77661840</v>
      </c>
      <c r="AC427" s="21">
        <v>0</v>
      </c>
      <c r="AD427" s="21">
        <v>6471820</v>
      </c>
      <c r="AE427" s="21">
        <v>6471820</v>
      </c>
      <c r="AF427" s="21">
        <v>6471820</v>
      </c>
      <c r="AG427" s="21">
        <v>6471820</v>
      </c>
      <c r="AH427" s="21">
        <v>6471820</v>
      </c>
      <c r="AI427" s="21">
        <v>6471820</v>
      </c>
      <c r="AJ427" s="21">
        <v>6471820</v>
      </c>
      <c r="AK427" s="21">
        <v>6471820</v>
      </c>
      <c r="AL427" s="21">
        <v>6471820</v>
      </c>
      <c r="AM427" s="21">
        <v>6471820</v>
      </c>
      <c r="AN427" s="21">
        <v>12943640</v>
      </c>
      <c r="AO427" s="21">
        <v>0</v>
      </c>
      <c r="AP427" s="21">
        <v>0</v>
      </c>
      <c r="AQ427" s="21">
        <v>0</v>
      </c>
      <c r="AR427" s="21">
        <v>0</v>
      </c>
    </row>
    <row r="428" spans="8:44" ht="26" x14ac:dyDescent="0.35">
      <c r="H428" s="16" t="str">
        <f xml:space="preserve"> _xll.EPMOlapMemberO("[CONTRATO].[PARENTH1].[C56022024]","","C56022024","","000;001")</f>
        <v>C56022024</v>
      </c>
      <c r="I428" s="16" t="str">
        <f xml:space="preserve"> _xll.EPMOlapMemberO("[AREA].[PARENTH1].[10000000033003]","","Gcia. Logística","","000;001")</f>
        <v>Gcia. Logística</v>
      </c>
      <c r="J428" s="17" t="str">
        <f xml:space="preserve"> _xll.EPMOlapMemberO("[RUBRO].[PARENTH1].[5164350001]","","N-SERVICIO DE ASEO Y VIG - ARL","","000;001")</f>
        <v>N-SERVICIO DE ASEO Y VIG - ARL</v>
      </c>
      <c r="K428" s="18" t="s">
        <v>1514</v>
      </c>
      <c r="L428" s="18" t="s">
        <v>40</v>
      </c>
      <c r="M428" s="28" t="s">
        <v>44</v>
      </c>
      <c r="N428" s="18" t="s">
        <v>29</v>
      </c>
      <c r="O428" s="18" t="s">
        <v>71</v>
      </c>
      <c r="P428" s="28" t="s">
        <v>1515</v>
      </c>
      <c r="Q428" s="28" t="s">
        <v>1516</v>
      </c>
      <c r="R428" s="18" t="s">
        <v>1496</v>
      </c>
      <c r="S428" s="18" t="s">
        <v>48</v>
      </c>
      <c r="T428" s="18" t="s">
        <v>35</v>
      </c>
      <c r="U428" s="18" t="s">
        <v>1517</v>
      </c>
      <c r="V428" s="18" t="s">
        <v>51</v>
      </c>
      <c r="W428" s="18" t="s">
        <v>52</v>
      </c>
      <c r="X428" s="18" t="s">
        <v>58</v>
      </c>
      <c r="Y428" s="18" t="s">
        <v>40</v>
      </c>
      <c r="Z428" s="19" t="s">
        <v>68</v>
      </c>
      <c r="AA428" s="20">
        <v>6151277524</v>
      </c>
      <c r="AB428" s="19">
        <v>66397740</v>
      </c>
      <c r="AC428" s="21">
        <v>0</v>
      </c>
      <c r="AD428" s="21">
        <v>5533145</v>
      </c>
      <c r="AE428" s="21">
        <v>5533145</v>
      </c>
      <c r="AF428" s="21">
        <v>5533145</v>
      </c>
      <c r="AG428" s="21">
        <v>5533145</v>
      </c>
      <c r="AH428" s="21">
        <v>5533145</v>
      </c>
      <c r="AI428" s="21">
        <v>5533145</v>
      </c>
      <c r="AJ428" s="21">
        <v>5533145</v>
      </c>
      <c r="AK428" s="21">
        <v>5533145</v>
      </c>
      <c r="AL428" s="21">
        <v>5533145</v>
      </c>
      <c r="AM428" s="21">
        <v>5533145</v>
      </c>
      <c r="AN428" s="21">
        <v>11066290</v>
      </c>
      <c r="AO428" s="21">
        <v>0</v>
      </c>
      <c r="AP428" s="21">
        <v>0</v>
      </c>
      <c r="AQ428" s="21">
        <v>0</v>
      </c>
      <c r="AR428" s="21">
        <v>0</v>
      </c>
    </row>
    <row r="429" spans="8:44" ht="52" x14ac:dyDescent="0.35">
      <c r="H429" s="16" t="str">
        <f xml:space="preserve"> _xll.EPMOlapMemberO("[CONTRATO].[PARENTH1].[C56032024]","","C56032024","","000;001")</f>
        <v>C56032024</v>
      </c>
      <c r="I429" s="16" t="str">
        <f xml:space="preserve"> _xll.EPMOlapMemberO("[AREA].[PARENTH1].[10000000033003]","","Gcia. Logística","","000;001")</f>
        <v>Gcia. Logística</v>
      </c>
      <c r="J429" s="17" t="str">
        <f xml:space="preserve"> _xll.EPMOlapMemberO("[RUBRO].[PARENTH1].[5164450000]","","N_SERVICIOS PUBLICOS RIESGOS LABORALES","","000;001")</f>
        <v>N_SERVICIOS PUBLICOS RIESGOS LABORALES</v>
      </c>
      <c r="K429" s="18" t="s">
        <v>1518</v>
      </c>
      <c r="L429" s="18" t="s">
        <v>40</v>
      </c>
      <c r="M429" s="28" t="s">
        <v>44</v>
      </c>
      <c r="N429" s="18" t="s">
        <v>29</v>
      </c>
      <c r="O429" s="18" t="s">
        <v>1519</v>
      </c>
      <c r="P429" s="28" t="s">
        <v>40</v>
      </c>
      <c r="Q429" s="28" t="s">
        <v>1520</v>
      </c>
      <c r="R429" s="18" t="s">
        <v>1496</v>
      </c>
      <c r="S429" s="18" t="s">
        <v>48</v>
      </c>
      <c r="T429" s="18" t="s">
        <v>35</v>
      </c>
      <c r="U429" s="18" t="s">
        <v>1521</v>
      </c>
      <c r="V429" s="18" t="s">
        <v>51</v>
      </c>
      <c r="W429" s="18" t="s">
        <v>52</v>
      </c>
      <c r="X429" s="18" t="s">
        <v>58</v>
      </c>
      <c r="Y429" s="18" t="s">
        <v>1522</v>
      </c>
      <c r="Z429" s="19" t="s">
        <v>68</v>
      </c>
      <c r="AA429" s="20">
        <v>3360000000</v>
      </c>
      <c r="AB429" s="19">
        <v>3017973810</v>
      </c>
      <c r="AC429" s="21">
        <v>251497818</v>
      </c>
      <c r="AD429" s="21">
        <v>251497818</v>
      </c>
      <c r="AE429" s="21">
        <v>251497818</v>
      </c>
      <c r="AF429" s="21">
        <v>251497818</v>
      </c>
      <c r="AG429" s="21">
        <v>251497818</v>
      </c>
      <c r="AH429" s="21">
        <v>251497818</v>
      </c>
      <c r="AI429" s="21">
        <v>251497818</v>
      </c>
      <c r="AJ429" s="21">
        <v>251497818</v>
      </c>
      <c r="AK429" s="21">
        <v>251497818</v>
      </c>
      <c r="AL429" s="21">
        <v>251497818</v>
      </c>
      <c r="AM429" s="21">
        <v>251497818</v>
      </c>
      <c r="AN429" s="21">
        <v>251497812</v>
      </c>
      <c r="AO429" s="21">
        <v>0</v>
      </c>
      <c r="AP429" s="21">
        <v>0</v>
      </c>
      <c r="AQ429" s="21">
        <v>0</v>
      </c>
      <c r="AR429" s="21">
        <v>0</v>
      </c>
    </row>
    <row r="430" spans="8:44" ht="39" x14ac:dyDescent="0.35">
      <c r="H430" s="16" t="str">
        <f xml:space="preserve"> _xll.EPMOlapMemberO("[CONTRATO].[PARENTH1].[C56042024]","","C56042024","","000;001")</f>
        <v>C56042024</v>
      </c>
      <c r="I430" s="16" t="str">
        <f xml:space="preserve"> _xll.EPMOlapMemberO("[AREA].[PARENTH1].[10000000033003]","","Gcia. Logística","","000;001")</f>
        <v>Gcia. Logística</v>
      </c>
      <c r="J430" s="17" t="str">
        <f xml:space="preserve"> _xll.EPMOlapMemberO("[RUBRO].[PARENTH1].[5164300000]","","TRANSPORTE RIESGOS LABORALES","","000;001")</f>
        <v>TRANSPORTE RIESGOS LABORALES</v>
      </c>
      <c r="K430" s="18" t="s">
        <v>1523</v>
      </c>
      <c r="L430" s="18" t="s">
        <v>40</v>
      </c>
      <c r="M430" s="28" t="s">
        <v>44</v>
      </c>
      <c r="N430" s="18" t="s">
        <v>29</v>
      </c>
      <c r="O430" s="18" t="s">
        <v>1524</v>
      </c>
      <c r="P430" s="28" t="s">
        <v>40</v>
      </c>
      <c r="Q430" s="28" t="s">
        <v>1525</v>
      </c>
      <c r="R430" s="18" t="s">
        <v>397</v>
      </c>
      <c r="S430" s="18" t="s">
        <v>48</v>
      </c>
      <c r="T430" s="18" t="s">
        <v>35</v>
      </c>
      <c r="U430" s="18" t="s">
        <v>1526</v>
      </c>
      <c r="V430" s="18" t="s">
        <v>51</v>
      </c>
      <c r="W430" s="18" t="s">
        <v>67</v>
      </c>
      <c r="X430" s="18" t="s">
        <v>58</v>
      </c>
      <c r="Y430" s="18" t="s">
        <v>1527</v>
      </c>
      <c r="Z430" s="19" t="s">
        <v>68</v>
      </c>
      <c r="AA430" s="20">
        <v>611000000</v>
      </c>
      <c r="AB430" s="19">
        <v>271000000</v>
      </c>
      <c r="AC430" s="21">
        <v>22583333</v>
      </c>
      <c r="AD430" s="21">
        <v>22583333</v>
      </c>
      <c r="AE430" s="21">
        <v>22583333</v>
      </c>
      <c r="AF430" s="21">
        <v>22583333</v>
      </c>
      <c r="AG430" s="21">
        <v>22583333</v>
      </c>
      <c r="AH430" s="21">
        <v>22583333</v>
      </c>
      <c r="AI430" s="21">
        <v>22583333</v>
      </c>
      <c r="AJ430" s="21">
        <v>22583333</v>
      </c>
      <c r="AK430" s="21">
        <v>22583333</v>
      </c>
      <c r="AL430" s="21">
        <v>22583333</v>
      </c>
      <c r="AM430" s="21">
        <v>22583333</v>
      </c>
      <c r="AN430" s="21">
        <v>22583337</v>
      </c>
      <c r="AO430" s="21">
        <v>0</v>
      </c>
      <c r="AP430" s="21">
        <v>0</v>
      </c>
      <c r="AQ430" s="21">
        <v>0</v>
      </c>
      <c r="AR430" s="21">
        <v>0</v>
      </c>
    </row>
    <row r="431" spans="8:44" ht="39" x14ac:dyDescent="0.35">
      <c r="H431" s="16" t="str">
        <f xml:space="preserve"> _xll.EPMOlapMemberO("[CONTRATO].[PARENTH1].[C56052024]","","C56052024","","000;001")</f>
        <v>C56052024</v>
      </c>
      <c r="I431" s="16" t="str">
        <f xml:space="preserve"> _xll.EPMOlapMemberO("[AREA].[PARENTH1].[10000000033003]","","Gcia. Logística","","000;001")</f>
        <v>Gcia. Logística</v>
      </c>
      <c r="J431" s="17" t="str">
        <f xml:space="preserve"> _xll.EPMOlapMemberO("[RUBRO].[PARENTH1].[5164300000]","","TRANSPORTE RIESGOS LABORALES","","000;001")</f>
        <v>TRANSPORTE RIESGOS LABORALES</v>
      </c>
      <c r="K431" s="18" t="s">
        <v>1528</v>
      </c>
      <c r="L431" s="18" t="s">
        <v>40</v>
      </c>
      <c r="M431" s="28" t="s">
        <v>44</v>
      </c>
      <c r="N431" s="18" t="s">
        <v>29</v>
      </c>
      <c r="O431" s="18" t="s">
        <v>1524</v>
      </c>
      <c r="P431" s="28" t="s">
        <v>40</v>
      </c>
      <c r="Q431" s="28" t="s">
        <v>1529</v>
      </c>
      <c r="R431" s="18" t="s">
        <v>1530</v>
      </c>
      <c r="S431" s="18" t="s">
        <v>48</v>
      </c>
      <c r="T431" s="18" t="s">
        <v>35</v>
      </c>
      <c r="U431" s="18" t="s">
        <v>1531</v>
      </c>
      <c r="V431" s="18" t="s">
        <v>51</v>
      </c>
      <c r="W431" s="18" t="s">
        <v>52</v>
      </c>
      <c r="X431" s="18" t="s">
        <v>58</v>
      </c>
      <c r="Y431" s="18" t="s">
        <v>40</v>
      </c>
      <c r="Z431" s="19" t="s">
        <v>68</v>
      </c>
      <c r="AA431" s="20">
        <v>611000000</v>
      </c>
      <c r="AB431" s="19">
        <v>160000000</v>
      </c>
      <c r="AC431" s="21">
        <v>13333333</v>
      </c>
      <c r="AD431" s="21">
        <v>13333333</v>
      </c>
      <c r="AE431" s="21">
        <v>13333333</v>
      </c>
      <c r="AF431" s="21">
        <v>13333333</v>
      </c>
      <c r="AG431" s="21">
        <v>13333333</v>
      </c>
      <c r="AH431" s="21">
        <v>13333333</v>
      </c>
      <c r="AI431" s="21">
        <v>13333333</v>
      </c>
      <c r="AJ431" s="21">
        <v>13333333</v>
      </c>
      <c r="AK431" s="21">
        <v>13333333</v>
      </c>
      <c r="AL431" s="21">
        <v>13333333</v>
      </c>
      <c r="AM431" s="21">
        <v>13333333</v>
      </c>
      <c r="AN431" s="21">
        <v>13333337</v>
      </c>
      <c r="AO431" s="21">
        <v>0</v>
      </c>
      <c r="AP431" s="21">
        <v>0</v>
      </c>
      <c r="AQ431" s="21">
        <v>0</v>
      </c>
      <c r="AR431" s="21">
        <v>0</v>
      </c>
    </row>
    <row r="432" spans="8:44" ht="26" x14ac:dyDescent="0.35">
      <c r="H432" s="16" t="str">
        <f xml:space="preserve"> _xll.EPMOlapMemberO("[CONTRATO].[PARENTH1].[C56062024]","","C56062024","","000;001")</f>
        <v>C56062024</v>
      </c>
      <c r="I432" s="16" t="str">
        <f xml:space="preserve"> _xll.EPMOlapMemberO("[AREA].[PARENTH1].[10000000033003]","","Gcia. Logística","","000;001")</f>
        <v>Gcia. Logística</v>
      </c>
      <c r="J432" s="17" t="str">
        <f xml:space="preserve"> _xll.EPMOlapMemberO("[RUBRO].[PARENTH1].[5164350001]","","N-SERVICIO DE ASEO Y VIG - ARL","","000;001")</f>
        <v>N-SERVICIO DE ASEO Y VIG - ARL</v>
      </c>
      <c r="K432" s="18" t="s">
        <v>1532</v>
      </c>
      <c r="L432" s="18" t="s">
        <v>40</v>
      </c>
      <c r="M432" s="28" t="s">
        <v>44</v>
      </c>
      <c r="N432" s="18" t="s">
        <v>29</v>
      </c>
      <c r="O432" s="18" t="s">
        <v>71</v>
      </c>
      <c r="P432" s="28" t="s">
        <v>40</v>
      </c>
      <c r="Q432" s="28" t="s">
        <v>1533</v>
      </c>
      <c r="R432" s="18" t="s">
        <v>1534</v>
      </c>
      <c r="S432" s="18" t="s">
        <v>48</v>
      </c>
      <c r="T432" s="18" t="s">
        <v>35</v>
      </c>
      <c r="U432" s="18" t="s">
        <v>1535</v>
      </c>
      <c r="V432" s="18" t="s">
        <v>51</v>
      </c>
      <c r="W432" s="18" t="s">
        <v>67</v>
      </c>
      <c r="X432" s="18" t="s">
        <v>58</v>
      </c>
      <c r="Y432" s="18" t="s">
        <v>40</v>
      </c>
      <c r="Z432" s="19" t="s">
        <v>68</v>
      </c>
      <c r="AA432" s="20">
        <v>6151277524</v>
      </c>
      <c r="AB432" s="19">
        <v>50000000</v>
      </c>
      <c r="AC432" s="21">
        <v>0</v>
      </c>
      <c r="AD432" s="21">
        <v>0</v>
      </c>
      <c r="AE432" s="21">
        <v>25000000</v>
      </c>
      <c r="AF432" s="21">
        <v>0</v>
      </c>
      <c r="AG432" s="21">
        <v>0</v>
      </c>
      <c r="AH432" s="21">
        <v>0</v>
      </c>
      <c r="AI432" s="21">
        <v>0</v>
      </c>
      <c r="AJ432" s="21">
        <v>0</v>
      </c>
      <c r="AK432" s="21">
        <v>25000000</v>
      </c>
      <c r="AL432" s="21">
        <v>0</v>
      </c>
      <c r="AM432" s="21">
        <v>0</v>
      </c>
      <c r="AN432" s="21">
        <v>0</v>
      </c>
      <c r="AO432" s="21">
        <v>0</v>
      </c>
      <c r="AP432" s="21">
        <v>0</v>
      </c>
      <c r="AQ432" s="21">
        <v>0</v>
      </c>
      <c r="AR432" s="21">
        <v>0</v>
      </c>
    </row>
    <row r="433" spans="8:44" ht="29" x14ac:dyDescent="0.35">
      <c r="H433" s="16" t="str">
        <f xml:space="preserve"> _xll.EPMOlapMemberO("[CONTRATO].[PARENTH1].[C56072024]","","C56072024","","000;001")</f>
        <v>C56072024</v>
      </c>
      <c r="I433" s="16" t="str">
        <f xml:space="preserve"> _xll.EPMOlapMemberO("[AREA].[PARENTH1].[10000000033003]","","Gcia. Logística","","000;001")</f>
        <v>Gcia. Logística</v>
      </c>
      <c r="J433" s="17" t="str">
        <f xml:space="preserve"> _xll.EPMOlapMemberO("[RUBRO].[PARENTH1].[5160050000]","","EQUIPO DE COMPUTACION","","000;001")</f>
        <v>EQUIPO DE COMPUTACION</v>
      </c>
      <c r="K433" s="18" t="s">
        <v>1536</v>
      </c>
      <c r="L433" s="18" t="s">
        <v>40</v>
      </c>
      <c r="M433" s="28" t="s">
        <v>44</v>
      </c>
      <c r="N433" s="18" t="s">
        <v>29</v>
      </c>
      <c r="O433" s="18" t="s">
        <v>83</v>
      </c>
      <c r="P433" s="28" t="s">
        <v>40</v>
      </c>
      <c r="Q433" s="28" t="s">
        <v>1537</v>
      </c>
      <c r="R433" s="18" t="s">
        <v>1434</v>
      </c>
      <c r="S433" s="18" t="s">
        <v>615</v>
      </c>
      <c r="T433" s="18" t="s">
        <v>465</v>
      </c>
      <c r="U433" s="18" t="s">
        <v>1538</v>
      </c>
      <c r="V433" s="18" t="s">
        <v>1325</v>
      </c>
      <c r="W433" s="18" t="s">
        <v>67</v>
      </c>
      <c r="X433" s="18" t="s">
        <v>58</v>
      </c>
      <c r="Y433" s="18" t="s">
        <v>40</v>
      </c>
      <c r="Z433" s="19" t="s">
        <v>68</v>
      </c>
      <c r="AA433" s="20">
        <v>5631223212</v>
      </c>
      <c r="AB433" s="19">
        <v>200000000</v>
      </c>
      <c r="AC433" s="21">
        <v>0</v>
      </c>
      <c r="AD433" s="21">
        <v>0</v>
      </c>
      <c r="AE433" s="21">
        <v>0</v>
      </c>
      <c r="AF433" s="21">
        <v>0</v>
      </c>
      <c r="AG433" s="21">
        <v>0</v>
      </c>
      <c r="AH433" s="21">
        <v>0</v>
      </c>
      <c r="AI433" s="21">
        <v>200000000</v>
      </c>
      <c r="AJ433" s="21">
        <v>0</v>
      </c>
      <c r="AK433" s="21">
        <v>0</v>
      </c>
      <c r="AL433" s="21">
        <v>0</v>
      </c>
      <c r="AM433" s="21">
        <v>0</v>
      </c>
      <c r="AN433" s="21">
        <v>0</v>
      </c>
      <c r="AO433" s="21">
        <v>0</v>
      </c>
      <c r="AP433" s="21">
        <v>0</v>
      </c>
      <c r="AQ433" s="21">
        <v>0</v>
      </c>
      <c r="AR433" s="21">
        <v>0</v>
      </c>
    </row>
    <row r="434" spans="8:44" ht="29" x14ac:dyDescent="0.35">
      <c r="H434" s="16" t="str">
        <f xml:space="preserve"> _xll.EPMOlapMemberO("[CONTRATO].[PARENTH1].[C56082024]","","C56082024","","000;001")</f>
        <v>C56082024</v>
      </c>
      <c r="I434" s="16" t="str">
        <f xml:space="preserve"> _xll.EPMOlapMemberO("[AREA].[PARENTH1].[10000000033003]","","Gcia. Logística","","000;001")</f>
        <v>Gcia. Logística</v>
      </c>
      <c r="J434" s="17" t="str">
        <f xml:space="preserve"> _xll.EPMOlapMemberO("[RUBRO].[PARENTH1].[5175060001]","","VEHÍCULOS","","000;001")</f>
        <v>VEHÍCULOS</v>
      </c>
      <c r="K434" s="18" t="s">
        <v>1539</v>
      </c>
      <c r="L434" s="18" t="s">
        <v>40</v>
      </c>
      <c r="M434" s="28" t="s">
        <v>44</v>
      </c>
      <c r="N434" s="18" t="s">
        <v>29</v>
      </c>
      <c r="O434" s="18" t="s">
        <v>1402</v>
      </c>
      <c r="P434" s="28" t="s">
        <v>40</v>
      </c>
      <c r="Q434" s="28" t="s">
        <v>1540</v>
      </c>
      <c r="R434" s="18" t="s">
        <v>1434</v>
      </c>
      <c r="S434" s="18" t="s">
        <v>615</v>
      </c>
      <c r="T434" s="18" t="s">
        <v>465</v>
      </c>
      <c r="U434" s="18" t="s">
        <v>1538</v>
      </c>
      <c r="V434" s="18" t="s">
        <v>1325</v>
      </c>
      <c r="W434" s="18" t="s">
        <v>67</v>
      </c>
      <c r="X434" s="18" t="s">
        <v>58</v>
      </c>
      <c r="Y434" s="18" t="s">
        <v>40</v>
      </c>
      <c r="Z434" s="19" t="s">
        <v>68</v>
      </c>
      <c r="AA434" s="20">
        <v>493098507</v>
      </c>
      <c r="AB434" s="19">
        <v>50000000</v>
      </c>
      <c r="AC434" s="21">
        <v>0</v>
      </c>
      <c r="AD434" s="21">
        <v>0</v>
      </c>
      <c r="AE434" s="21">
        <v>0</v>
      </c>
      <c r="AF434" s="21">
        <v>0</v>
      </c>
      <c r="AG434" s="21">
        <v>0</v>
      </c>
      <c r="AH434" s="21">
        <v>0</v>
      </c>
      <c r="AI434" s="21">
        <v>50000000</v>
      </c>
      <c r="AJ434" s="21">
        <v>0</v>
      </c>
      <c r="AK434" s="21">
        <v>0</v>
      </c>
      <c r="AL434" s="21">
        <v>0</v>
      </c>
      <c r="AM434" s="21">
        <v>0</v>
      </c>
      <c r="AN434" s="21">
        <v>0</v>
      </c>
      <c r="AO434" s="21">
        <v>0</v>
      </c>
      <c r="AP434" s="21">
        <v>0</v>
      </c>
      <c r="AQ434" s="21">
        <v>0</v>
      </c>
      <c r="AR434" s="21">
        <v>0</v>
      </c>
    </row>
    <row r="435" spans="8:44" ht="58" x14ac:dyDescent="0.35">
      <c r="H435" s="16" t="str">
        <f xml:space="preserve"> _xll.EPMOlapMemberO("[CONTRATO].[PARENTH1].[C45522024]","","C45522024","","000;001")</f>
        <v>C45522024</v>
      </c>
      <c r="I435" s="16" t="str">
        <f xml:space="preserve"> _xll.EPMOlapMemberO("[AREA].[PARENTH1].[10000000020005]","","Gcia. Recaudo y Cart","","000;001")</f>
        <v>Gcia. Recaudo y Cart</v>
      </c>
      <c r="J435" s="17" t="str">
        <f xml:space="preserve"> _xll.EPMOlapMemberO("[RUBRO].[PARENTH1].[5130950003]","","POR GESTIONES DE COBRANZA","","000;001")</f>
        <v>POR GESTIONES DE COBRANZA</v>
      </c>
      <c r="K435" s="18" t="s">
        <v>1541</v>
      </c>
      <c r="L435" s="18" t="s">
        <v>40</v>
      </c>
      <c r="M435" s="28" t="s">
        <v>109</v>
      </c>
      <c r="N435" s="18" t="s">
        <v>29</v>
      </c>
      <c r="O435" s="18" t="s">
        <v>110</v>
      </c>
      <c r="P435" s="28" t="s">
        <v>230</v>
      </c>
      <c r="Q435" s="28" t="s">
        <v>1542</v>
      </c>
      <c r="R435" s="18" t="s">
        <v>64</v>
      </c>
      <c r="S435" s="18" t="s">
        <v>1543</v>
      </c>
      <c r="T435" s="18" t="s">
        <v>49</v>
      </c>
      <c r="U435" s="18" t="s">
        <v>1544</v>
      </c>
      <c r="V435" s="18" t="s">
        <v>66</v>
      </c>
      <c r="W435" s="18" t="s">
        <v>1545</v>
      </c>
      <c r="X435" s="18" t="s">
        <v>40</v>
      </c>
      <c r="Y435" s="18" t="s">
        <v>40</v>
      </c>
      <c r="Z435" s="19" t="s">
        <v>41</v>
      </c>
      <c r="AA435" s="20">
        <v>5456352712</v>
      </c>
      <c r="AB435" s="19">
        <v>1600000000</v>
      </c>
      <c r="AC435" s="21">
        <v>133333333</v>
      </c>
      <c r="AD435" s="21">
        <v>133333333</v>
      </c>
      <c r="AE435" s="21">
        <v>133333333</v>
      </c>
      <c r="AF435" s="21">
        <v>133333333</v>
      </c>
      <c r="AG435" s="21">
        <v>133333333</v>
      </c>
      <c r="AH435" s="21">
        <v>133333333</v>
      </c>
      <c r="AI435" s="21">
        <v>133333333</v>
      </c>
      <c r="AJ435" s="21">
        <v>133333333</v>
      </c>
      <c r="AK435" s="21">
        <v>133333333</v>
      </c>
      <c r="AL435" s="21">
        <v>133333333</v>
      </c>
      <c r="AM435" s="21">
        <v>133333333</v>
      </c>
      <c r="AN435" s="21">
        <v>133333337</v>
      </c>
      <c r="AO435" s="21">
        <v>0</v>
      </c>
      <c r="AP435" s="21">
        <v>0</v>
      </c>
      <c r="AQ435" s="21">
        <v>0</v>
      </c>
      <c r="AR435" s="21">
        <v>0</v>
      </c>
    </row>
    <row r="436" spans="8:44" ht="26" x14ac:dyDescent="0.35">
      <c r="H436" s="16" t="str">
        <f xml:space="preserve"> _xll.EPMOlapMemberO("[CONTRATO].[PARENTH1].[C05842024]","","C05842024","","000;001")</f>
        <v>C05842024</v>
      </c>
      <c r="I436" s="16" t="str">
        <f xml:space="preserve"> _xll.EPMOlapMemberO("[AREA].[PARENTH1].[10000000091003]","","Ofic. Tecnologías de","","000;001")</f>
        <v>Ofic. Tecnologías de</v>
      </c>
      <c r="J436" s="17" t="str">
        <f xml:space="preserve"> _xll.EPMOlapMemberO("[RUBRO].[PARENTH1].[5160050000]","","EQUIPO DE COMPUTACION","","000;001")</f>
        <v>EQUIPO DE COMPUTACION</v>
      </c>
      <c r="K436" s="18" t="s">
        <v>1546</v>
      </c>
      <c r="L436" s="18" t="s">
        <v>40</v>
      </c>
      <c r="M436" s="28" t="s">
        <v>28</v>
      </c>
      <c r="N436" s="18" t="s">
        <v>29</v>
      </c>
      <c r="O436" s="18" t="s">
        <v>83</v>
      </c>
      <c r="P436" s="28" t="s">
        <v>1547</v>
      </c>
      <c r="Q436" s="28" t="s">
        <v>1548</v>
      </c>
      <c r="R436" s="18" t="s">
        <v>1549</v>
      </c>
      <c r="S436" s="18" t="s">
        <v>1176</v>
      </c>
      <c r="T436" s="18" t="s">
        <v>35</v>
      </c>
      <c r="U436" s="18" t="s">
        <v>1548</v>
      </c>
      <c r="V436" s="18" t="s">
        <v>226</v>
      </c>
      <c r="W436" s="18" t="s">
        <v>67</v>
      </c>
      <c r="X436" s="18" t="s">
        <v>39</v>
      </c>
      <c r="Y436" s="18" t="s">
        <v>40</v>
      </c>
      <c r="Z436" s="19" t="s">
        <v>942</v>
      </c>
      <c r="AA436" s="20">
        <v>23835068483</v>
      </c>
      <c r="AB436" s="19">
        <v>224236341</v>
      </c>
      <c r="AC436" s="21">
        <v>0</v>
      </c>
      <c r="AD436" s="21">
        <v>0</v>
      </c>
      <c r="AE436" s="21">
        <v>0</v>
      </c>
      <c r="AF436" s="21">
        <v>0</v>
      </c>
      <c r="AG436" s="21">
        <v>0</v>
      </c>
      <c r="AH436" s="21">
        <v>0</v>
      </c>
      <c r="AI436" s="21">
        <v>0</v>
      </c>
      <c r="AJ436" s="21">
        <v>0</v>
      </c>
      <c r="AK436" s="21">
        <v>0</v>
      </c>
      <c r="AL436" s="21">
        <v>0</v>
      </c>
      <c r="AM436" s="21">
        <v>0</v>
      </c>
      <c r="AN436" s="21">
        <v>224236341</v>
      </c>
      <c r="AO436" s="21">
        <v>0</v>
      </c>
      <c r="AP436" s="21">
        <v>0</v>
      </c>
      <c r="AQ436" s="21">
        <v>0</v>
      </c>
      <c r="AR436" s="21">
        <v>0</v>
      </c>
    </row>
    <row r="437" spans="8:44" ht="26" x14ac:dyDescent="0.35">
      <c r="H437" s="16" t="str">
        <f xml:space="preserve"> _xll.EPMOlapMemberO("[CONTRATO].[PARENTH1].[C82962024]","","C82962024","","000;001")</f>
        <v>C82962024</v>
      </c>
      <c r="I437" s="16" t="str">
        <f xml:space="preserve"> _xll.EPMOlapMemberO("[AREA].[PARENTH1].[10000000025005]","","Gcia. Administración","","000;001")</f>
        <v>Gcia. Administración</v>
      </c>
      <c r="J437" s="17" t="str">
        <f xml:space="preserve"> _xll.EPMOlapMemberO("[RUBRO].[PARENTH1].[5118150001]","","TRAMITES Y LICENCIAS","","000;001")</f>
        <v>TRAMITES Y LICENCIAS</v>
      </c>
      <c r="K437" s="18" t="s">
        <v>1550</v>
      </c>
      <c r="L437" s="18" t="s">
        <v>40</v>
      </c>
      <c r="M437" s="28" t="s">
        <v>452</v>
      </c>
      <c r="N437" s="18" t="s">
        <v>453</v>
      </c>
      <c r="O437" s="18" t="s">
        <v>454</v>
      </c>
      <c r="P437" s="28" t="s">
        <v>1551</v>
      </c>
      <c r="Q437" s="28" t="s">
        <v>1552</v>
      </c>
      <c r="R437" s="18" t="s">
        <v>40</v>
      </c>
      <c r="S437" s="18" t="s">
        <v>457</v>
      </c>
      <c r="T437" s="18" t="s">
        <v>35</v>
      </c>
      <c r="U437" s="18" t="s">
        <v>458</v>
      </c>
      <c r="V437" s="18" t="s">
        <v>459</v>
      </c>
      <c r="W437" s="18" t="s">
        <v>67</v>
      </c>
      <c r="X437" s="18" t="s">
        <v>40</v>
      </c>
      <c r="Y437" s="18" t="s">
        <v>40</v>
      </c>
      <c r="Z437" s="19" t="s">
        <v>68</v>
      </c>
      <c r="AA437" s="20">
        <v>307461977278</v>
      </c>
      <c r="AB437" s="19">
        <v>7888420287</v>
      </c>
      <c r="AC437" s="21">
        <v>756436499</v>
      </c>
      <c r="AD437" s="21">
        <v>6614199785</v>
      </c>
      <c r="AE437" s="21">
        <v>517784003</v>
      </c>
      <c r="AF437" s="21">
        <v>0</v>
      </c>
      <c r="AG437" s="21">
        <v>0</v>
      </c>
      <c r="AH437" s="21">
        <v>0</v>
      </c>
      <c r="AI437" s="21">
        <v>0</v>
      </c>
      <c r="AJ437" s="21">
        <v>0</v>
      </c>
      <c r="AK437" s="21">
        <v>0</v>
      </c>
      <c r="AL437" s="21">
        <v>0</v>
      </c>
      <c r="AM437" s="21">
        <v>0</v>
      </c>
      <c r="AN437" s="21">
        <v>0</v>
      </c>
      <c r="AO437" s="21">
        <v>0</v>
      </c>
      <c r="AP437" s="21">
        <v>0</v>
      </c>
      <c r="AQ437" s="21">
        <v>0</v>
      </c>
      <c r="AR437" s="21">
        <v>0</v>
      </c>
    </row>
    <row r="438" spans="8:44" ht="26" x14ac:dyDescent="0.35">
      <c r="H438" s="16" t="str">
        <f xml:space="preserve"> _xll.EPMOlapMemberO("[CONTRATO].[PARENTH1].[C82972024]","","C82972024","","000;001")</f>
        <v>C82972024</v>
      </c>
      <c r="I438" s="16" t="str">
        <f xml:space="preserve"> _xll.EPMOlapMemberO("[AREA].[PARENTH1].[10000000025003]","","Gcia. Investigación","","000;001")</f>
        <v>Gcia. Investigación</v>
      </c>
      <c r="J438" s="17" t="str">
        <f xml:space="preserve"> _xll.EPMOlapMemberO("[RUBRO].[PARENTH1].[5118150001]","","TRAMITES Y LICENCIAS","","000;001")</f>
        <v>TRAMITES Y LICENCIAS</v>
      </c>
      <c r="K438" s="18" t="s">
        <v>1553</v>
      </c>
      <c r="L438" s="18" t="s">
        <v>40</v>
      </c>
      <c r="M438" s="28" t="s">
        <v>1554</v>
      </c>
      <c r="N438" s="18" t="s">
        <v>453</v>
      </c>
      <c r="O438" s="18" t="s">
        <v>454</v>
      </c>
      <c r="P438" s="28" t="s">
        <v>1551</v>
      </c>
      <c r="Q438" s="28" t="s">
        <v>1555</v>
      </c>
      <c r="R438" s="18" t="s">
        <v>40</v>
      </c>
      <c r="S438" s="18" t="s">
        <v>457</v>
      </c>
      <c r="T438" s="18" t="s">
        <v>35</v>
      </c>
      <c r="U438" s="18" t="s">
        <v>458</v>
      </c>
      <c r="V438" s="18" t="s">
        <v>459</v>
      </c>
      <c r="W438" s="18" t="s">
        <v>67</v>
      </c>
      <c r="X438" s="18" t="s">
        <v>40</v>
      </c>
      <c r="Y438" s="18" t="s">
        <v>40</v>
      </c>
      <c r="Z438" s="19" t="s">
        <v>68</v>
      </c>
      <c r="AA438" s="20">
        <v>30393604160</v>
      </c>
      <c r="AB438" s="19">
        <v>806373140</v>
      </c>
      <c r="AC438" s="21">
        <v>706373140</v>
      </c>
      <c r="AD438" s="21">
        <v>100000000</v>
      </c>
      <c r="AE438" s="21">
        <v>0</v>
      </c>
      <c r="AF438" s="21">
        <v>0</v>
      </c>
      <c r="AG438" s="21">
        <v>0</v>
      </c>
      <c r="AH438" s="21">
        <v>0</v>
      </c>
      <c r="AI438" s="21">
        <v>0</v>
      </c>
      <c r="AJ438" s="21">
        <v>0</v>
      </c>
      <c r="AK438" s="21">
        <v>0</v>
      </c>
      <c r="AL438" s="21">
        <v>0</v>
      </c>
      <c r="AM438" s="21">
        <v>0</v>
      </c>
      <c r="AN438" s="21">
        <v>0</v>
      </c>
      <c r="AO438" s="21">
        <v>0</v>
      </c>
      <c r="AP438" s="21">
        <v>0</v>
      </c>
      <c r="AQ438" s="21">
        <v>0</v>
      </c>
      <c r="AR438" s="21">
        <v>0</v>
      </c>
    </row>
    <row r="439" spans="8:44" ht="26" x14ac:dyDescent="0.35">
      <c r="H439" s="16" t="str">
        <f xml:space="preserve"> _xll.EPMOlapMemberO("[CONTRATO].[PARENTH1].[C82982024]","","C82982024","","000;001")</f>
        <v>C82982024</v>
      </c>
      <c r="I439" s="16" t="str">
        <f xml:space="preserve"> _xll.EPMOlapMemberO("[AREA].[PARENTH1].[10000000025001]","","Vice. de Promoción y","","000;001")</f>
        <v>Vice. de Promoción y</v>
      </c>
      <c r="J439" s="17" t="str">
        <f xml:space="preserve"> _xll.EPMOlapMemberO("[RUBRO].[PARENTH1].[5118150001]","","TRAMITES Y LICENCIAS","","000;001")</f>
        <v>TRAMITES Y LICENCIAS</v>
      </c>
      <c r="K439" s="18" t="s">
        <v>1556</v>
      </c>
      <c r="L439" s="18" t="s">
        <v>40</v>
      </c>
      <c r="M439" s="28" t="s">
        <v>1557</v>
      </c>
      <c r="N439" s="18" t="s">
        <v>453</v>
      </c>
      <c r="O439" s="18" t="s">
        <v>454</v>
      </c>
      <c r="P439" s="28" t="s">
        <v>1551</v>
      </c>
      <c r="Q439" s="28" t="s">
        <v>1558</v>
      </c>
      <c r="R439" s="18" t="s">
        <v>40</v>
      </c>
      <c r="S439" s="18" t="s">
        <v>457</v>
      </c>
      <c r="T439" s="18" t="s">
        <v>35</v>
      </c>
      <c r="U439" s="18" t="s">
        <v>458</v>
      </c>
      <c r="V439" s="18" t="s">
        <v>459</v>
      </c>
      <c r="W439" s="18" t="s">
        <v>67</v>
      </c>
      <c r="X439" s="18" t="s">
        <v>40</v>
      </c>
      <c r="Y439" s="18" t="s">
        <v>40</v>
      </c>
      <c r="Z439" s="19" t="s">
        <v>68</v>
      </c>
      <c r="AA439" s="20">
        <v>610722704</v>
      </c>
      <c r="AB439" s="19">
        <v>135028554</v>
      </c>
      <c r="AC439" s="21">
        <v>135028554</v>
      </c>
      <c r="AD439" s="21">
        <v>0</v>
      </c>
      <c r="AE439" s="21">
        <v>0</v>
      </c>
      <c r="AF439" s="21">
        <v>0</v>
      </c>
      <c r="AG439" s="21">
        <v>0</v>
      </c>
      <c r="AH439" s="21">
        <v>0</v>
      </c>
      <c r="AI439" s="21">
        <v>0</v>
      </c>
      <c r="AJ439" s="21">
        <v>0</v>
      </c>
      <c r="AK439" s="21">
        <v>0</v>
      </c>
      <c r="AL439" s="21">
        <v>0</v>
      </c>
      <c r="AM439" s="21">
        <v>0</v>
      </c>
      <c r="AN439" s="21">
        <v>0</v>
      </c>
      <c r="AO439" s="21">
        <v>0</v>
      </c>
      <c r="AP439" s="21">
        <v>0</v>
      </c>
      <c r="AQ439" s="21">
        <v>0</v>
      </c>
      <c r="AR439" s="21">
        <v>0</v>
      </c>
    </row>
    <row r="440" spans="8:44" x14ac:dyDescent="0.35">
      <c r="H440" s="16" t="str">
        <f xml:space="preserve"> _xll.EPMOlapMemberO("[CONTRATO].[PARENTH1].[C82992024]","","C82992024","","000;001")</f>
        <v>C82992024</v>
      </c>
      <c r="I440" s="16" t="str">
        <f xml:space="preserve"> _xll.EPMOlapMemberO("[AREA].[PARENTH1].[10000000025001]","","Vice. de Promoción y","","000;001")</f>
        <v>Vice. de Promoción y</v>
      </c>
      <c r="J440" s="17" t="str">
        <f xml:space="preserve"> _xll.EPMOlapMemberO("[RUBRO].[PARENTH1].[5130200000]","","AVALUOS","","000;001")</f>
        <v>AVALUOS</v>
      </c>
      <c r="K440" s="18" t="s">
        <v>1559</v>
      </c>
      <c r="L440" s="18" t="s">
        <v>40</v>
      </c>
      <c r="M440" s="28" t="s">
        <v>1557</v>
      </c>
      <c r="N440" s="18" t="s">
        <v>29</v>
      </c>
      <c r="O440" s="18" t="s">
        <v>61</v>
      </c>
      <c r="P440" s="28" t="s">
        <v>1551</v>
      </c>
      <c r="Q440" s="28" t="s">
        <v>1560</v>
      </c>
      <c r="R440" s="18" t="s">
        <v>40</v>
      </c>
      <c r="S440" s="18" t="s">
        <v>457</v>
      </c>
      <c r="T440" s="18" t="s">
        <v>35</v>
      </c>
      <c r="U440" s="18" t="s">
        <v>458</v>
      </c>
      <c r="V440" s="18" t="s">
        <v>459</v>
      </c>
      <c r="W440" s="18" t="s">
        <v>67</v>
      </c>
      <c r="X440" s="18" t="s">
        <v>40</v>
      </c>
      <c r="Y440" s="18" t="s">
        <v>40</v>
      </c>
      <c r="Z440" s="19" t="s">
        <v>68</v>
      </c>
      <c r="AA440" s="20">
        <v>25062429220</v>
      </c>
      <c r="AB440" s="19">
        <v>5490330674</v>
      </c>
      <c r="AC440" s="21">
        <v>243629166</v>
      </c>
      <c r="AD440" s="21">
        <v>993316989</v>
      </c>
      <c r="AE440" s="21">
        <v>746869101</v>
      </c>
      <c r="AF440" s="21">
        <v>746869101</v>
      </c>
      <c r="AG440" s="21">
        <v>746869101</v>
      </c>
      <c r="AH440" s="21">
        <v>746869101</v>
      </c>
      <c r="AI440" s="21">
        <v>746869101</v>
      </c>
      <c r="AJ440" s="21">
        <v>519039014</v>
      </c>
      <c r="AK440" s="21">
        <v>0</v>
      </c>
      <c r="AL440" s="21">
        <v>0</v>
      </c>
      <c r="AM440" s="21">
        <v>0</v>
      </c>
      <c r="AN440" s="21">
        <v>0</v>
      </c>
      <c r="AO440" s="21">
        <v>0</v>
      </c>
      <c r="AP440" s="21">
        <v>0</v>
      </c>
      <c r="AQ440" s="21">
        <v>0</v>
      </c>
      <c r="AR440" s="21">
        <v>0</v>
      </c>
    </row>
    <row r="441" spans="8:44" x14ac:dyDescent="0.35">
      <c r="H441" s="16" t="str">
        <f xml:space="preserve"> _xll.EPMOlapMemberO("[CONTRATO].[PARENTH1].[C45532024]","","C45532024","","000;001")</f>
        <v>C45532024</v>
      </c>
      <c r="I441" s="16" t="str">
        <f xml:space="preserve"> _xll.EPMOlapMemberO("[AREA].[PARENTH1].[10000000020005]","","Gcia. Recaudo y Cart","","000;001")</f>
        <v>Gcia. Recaudo y Cart</v>
      </c>
      <c r="J441" s="17" t="str">
        <f xml:space="preserve"> _xll.EPMOlapMemberO("[RUBRO].[PARENTH1].[5130200000]","","AVALUOS","","000;001")</f>
        <v>AVALUOS</v>
      </c>
      <c r="K441" s="18" t="s">
        <v>1561</v>
      </c>
      <c r="L441" s="18" t="s">
        <v>40</v>
      </c>
      <c r="M441" s="28" t="s">
        <v>109</v>
      </c>
      <c r="N441" s="18" t="s">
        <v>29</v>
      </c>
      <c r="O441" s="18" t="s">
        <v>61</v>
      </c>
      <c r="P441" s="28" t="s">
        <v>62</v>
      </c>
      <c r="Q441" s="28" t="s">
        <v>63</v>
      </c>
      <c r="R441" s="18" t="s">
        <v>64</v>
      </c>
      <c r="S441" s="18" t="s">
        <v>65</v>
      </c>
      <c r="T441" s="18" t="s">
        <v>35</v>
      </c>
      <c r="U441" s="18" t="s">
        <v>63</v>
      </c>
      <c r="V441" s="18" t="s">
        <v>66</v>
      </c>
      <c r="W441" s="18" t="s">
        <v>67</v>
      </c>
      <c r="X441" s="18" t="s">
        <v>40</v>
      </c>
      <c r="Y441" s="18" t="s">
        <v>40</v>
      </c>
      <c r="Z441" s="19" t="s">
        <v>68</v>
      </c>
      <c r="AA441" s="20">
        <v>415304049</v>
      </c>
      <c r="AB441" s="19">
        <v>48000000</v>
      </c>
      <c r="AC441" s="21">
        <v>48000000</v>
      </c>
      <c r="AD441" s="21">
        <v>0</v>
      </c>
      <c r="AE441" s="21">
        <v>0</v>
      </c>
      <c r="AF441" s="21">
        <v>0</v>
      </c>
      <c r="AG441" s="21">
        <v>0</v>
      </c>
      <c r="AH441" s="21">
        <v>0</v>
      </c>
      <c r="AI441" s="21">
        <v>0</v>
      </c>
      <c r="AJ441" s="21">
        <v>0</v>
      </c>
      <c r="AK441" s="21">
        <v>0</v>
      </c>
      <c r="AL441" s="21">
        <v>0</v>
      </c>
      <c r="AM441" s="21">
        <v>0</v>
      </c>
      <c r="AN441" s="21">
        <v>0</v>
      </c>
      <c r="AO441" s="21">
        <v>0</v>
      </c>
      <c r="AP441" s="21">
        <v>0</v>
      </c>
      <c r="AQ441" s="21">
        <v>0</v>
      </c>
      <c r="AR441" s="21">
        <v>0</v>
      </c>
    </row>
    <row r="442" spans="8:44" ht="43.5" x14ac:dyDescent="0.35">
      <c r="H442" s="16" t="str">
        <f xml:space="preserve"> _xll.EPMOlapMemberO("[CONTRATO].[PARENTH1].[C75212024]","","C75212024","","000;001")</f>
        <v>C75212024</v>
      </c>
      <c r="I442" s="16" t="str">
        <f xml:space="preserve"> _xll.EPMOlapMemberO("[AREA].[PARENTH1].[10000000025005]","","Gcia. Administración","","000;001")</f>
        <v>Gcia. Administración</v>
      </c>
      <c r="J442" s="17" t="str">
        <f xml:space="preserve"> _xll.EPMOlapMemberO("[RUBRO].[PARENTH1].[5118150001]","","TRAMITES Y LICENCIAS","","000;001")</f>
        <v>TRAMITES Y LICENCIAS</v>
      </c>
      <c r="K442" s="18" t="s">
        <v>1562</v>
      </c>
      <c r="L442" s="18" t="s">
        <v>40</v>
      </c>
      <c r="M442" s="28" t="s">
        <v>452</v>
      </c>
      <c r="N442" s="18" t="s">
        <v>453</v>
      </c>
      <c r="O442" s="18" t="s">
        <v>454</v>
      </c>
      <c r="P442" s="28" t="s">
        <v>1563</v>
      </c>
      <c r="Q442" s="28" t="s">
        <v>495</v>
      </c>
      <c r="R442" s="18" t="s">
        <v>40</v>
      </c>
      <c r="S442" s="18" t="s">
        <v>457</v>
      </c>
      <c r="T442" s="18" t="s">
        <v>35</v>
      </c>
      <c r="U442" s="18" t="s">
        <v>1564</v>
      </c>
      <c r="V442" s="18" t="s">
        <v>459</v>
      </c>
      <c r="W442" s="18" t="s">
        <v>67</v>
      </c>
      <c r="X442" s="18" t="s">
        <v>40</v>
      </c>
      <c r="Y442" s="18" t="s">
        <v>40</v>
      </c>
      <c r="Z442" s="19" t="s">
        <v>68</v>
      </c>
      <c r="AA442" s="20">
        <v>307461977278</v>
      </c>
      <c r="AB442" s="19">
        <v>113003594</v>
      </c>
      <c r="AC442" s="21">
        <v>9416966</v>
      </c>
      <c r="AD442" s="21">
        <v>9416966</v>
      </c>
      <c r="AE442" s="21">
        <v>9416966</v>
      </c>
      <c r="AF442" s="21">
        <v>9416966</v>
      </c>
      <c r="AG442" s="21">
        <v>9416966</v>
      </c>
      <c r="AH442" s="21">
        <v>9416966</v>
      </c>
      <c r="AI442" s="21">
        <v>9416966</v>
      </c>
      <c r="AJ442" s="21">
        <v>9416966</v>
      </c>
      <c r="AK442" s="21">
        <v>9416966</v>
      </c>
      <c r="AL442" s="21">
        <v>9416966</v>
      </c>
      <c r="AM442" s="21">
        <v>9416966</v>
      </c>
      <c r="AN442" s="21">
        <v>9416968</v>
      </c>
      <c r="AO442" s="21">
        <v>0</v>
      </c>
      <c r="AP442" s="21">
        <v>0</v>
      </c>
      <c r="AQ442" s="21">
        <v>0</v>
      </c>
      <c r="AR442" s="21">
        <v>0</v>
      </c>
    </row>
    <row r="443" spans="8:44" ht="26" x14ac:dyDescent="0.35">
      <c r="H443" s="16" t="str">
        <f xml:space="preserve"> _xll.EPMOlapMemberO("[CONTRATO].[PARENTH1].[C75222024]","","C75222024","","000;001")</f>
        <v>C75222024</v>
      </c>
      <c r="I443" s="16" t="str">
        <f xml:space="preserve"> _xll.EPMOlapMemberO("[AREA].[PARENTH1].[10000000025005]","","Gcia. Administración","","000;001")</f>
        <v>Gcia. Administración</v>
      </c>
      <c r="J443" s="17" t="str">
        <f xml:space="preserve"> _xll.EPMOlapMemberO("[RUBRO].[PARENTH1].[5118150001]","","TRAMITES Y LICENCIAS","","000;001")</f>
        <v>TRAMITES Y LICENCIAS</v>
      </c>
      <c r="K443" s="18" t="s">
        <v>1565</v>
      </c>
      <c r="L443" s="18" t="s">
        <v>40</v>
      </c>
      <c r="M443" s="28" t="s">
        <v>452</v>
      </c>
      <c r="N443" s="18" t="s">
        <v>453</v>
      </c>
      <c r="O443" s="18" t="s">
        <v>454</v>
      </c>
      <c r="P443" s="28" t="s">
        <v>1566</v>
      </c>
      <c r="Q443" s="28" t="s">
        <v>495</v>
      </c>
      <c r="R443" s="18" t="s">
        <v>40</v>
      </c>
      <c r="S443" s="18" t="s">
        <v>457</v>
      </c>
      <c r="T443" s="18" t="s">
        <v>35</v>
      </c>
      <c r="U443" s="18" t="s">
        <v>1567</v>
      </c>
      <c r="V443" s="18" t="s">
        <v>459</v>
      </c>
      <c r="W443" s="18" t="s">
        <v>67</v>
      </c>
      <c r="X443" s="18" t="s">
        <v>40</v>
      </c>
      <c r="Y443" s="18" t="s">
        <v>40</v>
      </c>
      <c r="Z443" s="19" t="s">
        <v>68</v>
      </c>
      <c r="AA443" s="20">
        <v>307461977278</v>
      </c>
      <c r="AB443" s="19">
        <v>27240000</v>
      </c>
      <c r="AC443" s="21">
        <v>2476363</v>
      </c>
      <c r="AD443" s="21">
        <v>2476363</v>
      </c>
      <c r="AE443" s="21">
        <v>2476363</v>
      </c>
      <c r="AF443" s="21">
        <v>2476363</v>
      </c>
      <c r="AG443" s="21">
        <v>2476363</v>
      </c>
      <c r="AH443" s="21">
        <v>2476363</v>
      </c>
      <c r="AI443" s="21">
        <v>2476363</v>
      </c>
      <c r="AJ443" s="21">
        <v>2476363</v>
      </c>
      <c r="AK443" s="21">
        <v>2476363</v>
      </c>
      <c r="AL443" s="21">
        <v>2476363</v>
      </c>
      <c r="AM443" s="21">
        <v>2476370</v>
      </c>
      <c r="AN443" s="21">
        <v>0</v>
      </c>
      <c r="AO443" s="21">
        <v>0</v>
      </c>
      <c r="AP443" s="21">
        <v>0</v>
      </c>
      <c r="AQ443" s="21">
        <v>0</v>
      </c>
      <c r="AR443" s="21">
        <v>0</v>
      </c>
    </row>
    <row r="444" spans="8:44" ht="26" x14ac:dyDescent="0.35">
      <c r="H444" s="16" t="str">
        <f xml:space="preserve"> _xll.EPMOlapMemberO("[CONTRATO].[PARENTH1].[C75232024]","","C75232024","","000;001")</f>
        <v>C75232024</v>
      </c>
      <c r="I444" s="16" t="str">
        <f xml:space="preserve"> _xll.EPMOlapMemberO("[AREA].[PARENTH1].[10000000025005]","","Gcia. Administración","","000;001")</f>
        <v>Gcia. Administración</v>
      </c>
      <c r="J444" s="17" t="str">
        <f xml:space="preserve"> _xll.EPMOlapMemberO("[RUBRO].[PARENTH1].[5118150001]","","TRAMITES Y LICENCIAS","","000;001")</f>
        <v>TRAMITES Y LICENCIAS</v>
      </c>
      <c r="K444" s="18" t="s">
        <v>1568</v>
      </c>
      <c r="L444" s="18" t="s">
        <v>40</v>
      </c>
      <c r="M444" s="28" t="s">
        <v>452</v>
      </c>
      <c r="N444" s="18" t="s">
        <v>453</v>
      </c>
      <c r="O444" s="18" t="s">
        <v>454</v>
      </c>
      <c r="P444" s="28" t="s">
        <v>1569</v>
      </c>
      <c r="Q444" s="28" t="s">
        <v>495</v>
      </c>
      <c r="R444" s="18" t="s">
        <v>40</v>
      </c>
      <c r="S444" s="18" t="s">
        <v>457</v>
      </c>
      <c r="T444" s="18" t="s">
        <v>35</v>
      </c>
      <c r="U444" s="18" t="s">
        <v>1567</v>
      </c>
      <c r="V444" s="18" t="s">
        <v>459</v>
      </c>
      <c r="W444" s="18" t="s">
        <v>67</v>
      </c>
      <c r="X444" s="18" t="s">
        <v>40</v>
      </c>
      <c r="Y444" s="18" t="s">
        <v>40</v>
      </c>
      <c r="Z444" s="19" t="s">
        <v>68</v>
      </c>
      <c r="AA444" s="20">
        <v>307461977278</v>
      </c>
      <c r="AB444" s="19">
        <v>27240000</v>
      </c>
      <c r="AC444" s="21">
        <v>2476363</v>
      </c>
      <c r="AD444" s="21">
        <v>2476363</v>
      </c>
      <c r="AE444" s="21">
        <v>2476363</v>
      </c>
      <c r="AF444" s="21">
        <v>2476363</v>
      </c>
      <c r="AG444" s="21">
        <v>2476363</v>
      </c>
      <c r="AH444" s="21">
        <v>2476363</v>
      </c>
      <c r="AI444" s="21">
        <v>2476363</v>
      </c>
      <c r="AJ444" s="21">
        <v>2476363</v>
      </c>
      <c r="AK444" s="21">
        <v>2476363</v>
      </c>
      <c r="AL444" s="21">
        <v>2476363</v>
      </c>
      <c r="AM444" s="21">
        <v>2476370</v>
      </c>
      <c r="AN444" s="21">
        <v>0</v>
      </c>
      <c r="AO444" s="21">
        <v>0</v>
      </c>
      <c r="AP444" s="21">
        <v>0</v>
      </c>
      <c r="AQ444" s="21">
        <v>0</v>
      </c>
      <c r="AR444" s="21">
        <v>0</v>
      </c>
    </row>
    <row r="445" spans="8:44" ht="29" x14ac:dyDescent="0.35">
      <c r="H445" s="16" t="str">
        <f xml:space="preserve"> _xll.EPMOlapMemberO("[CONTRATO].[PARENTH1].[C75242024]","","C75242024","","000;001")</f>
        <v>C75242024</v>
      </c>
      <c r="I445" s="16" t="str">
        <f xml:space="preserve"> _xll.EPMOlapMemberO("[AREA].[PARENTH1].[10000000025005]","","Gcia. Administración","","000;001")</f>
        <v>Gcia. Administración</v>
      </c>
      <c r="J445" s="17" t="str">
        <f xml:space="preserve"> _xll.EPMOlapMemberO("[RUBRO].[PARENTH1].[5118150001]","","TRAMITES Y LICENCIAS","","000;001")</f>
        <v>TRAMITES Y LICENCIAS</v>
      </c>
      <c r="K445" s="18" t="s">
        <v>1570</v>
      </c>
      <c r="L445" s="18" t="s">
        <v>40</v>
      </c>
      <c r="M445" s="28" t="s">
        <v>452</v>
      </c>
      <c r="N445" s="18" t="s">
        <v>453</v>
      </c>
      <c r="O445" s="18" t="s">
        <v>454</v>
      </c>
      <c r="P445" s="28" t="s">
        <v>1571</v>
      </c>
      <c r="Q445" s="28" t="s">
        <v>495</v>
      </c>
      <c r="R445" s="18" t="s">
        <v>40</v>
      </c>
      <c r="S445" s="18" t="s">
        <v>457</v>
      </c>
      <c r="T445" s="18" t="s">
        <v>35</v>
      </c>
      <c r="U445" s="18" t="s">
        <v>1567</v>
      </c>
      <c r="V445" s="18" t="s">
        <v>459</v>
      </c>
      <c r="W445" s="18" t="s">
        <v>67</v>
      </c>
      <c r="X445" s="18" t="s">
        <v>40</v>
      </c>
      <c r="Y445" s="18" t="s">
        <v>40</v>
      </c>
      <c r="Z445" s="19" t="s">
        <v>68</v>
      </c>
      <c r="AA445" s="20">
        <v>307461977278</v>
      </c>
      <c r="AB445" s="19">
        <v>272400000</v>
      </c>
      <c r="AC445" s="21">
        <v>24763636</v>
      </c>
      <c r="AD445" s="21">
        <v>24763636</v>
      </c>
      <c r="AE445" s="21">
        <v>24763636</v>
      </c>
      <c r="AF445" s="21">
        <v>24763636</v>
      </c>
      <c r="AG445" s="21">
        <v>24763636</v>
      </c>
      <c r="AH445" s="21">
        <v>24763636</v>
      </c>
      <c r="AI445" s="21">
        <v>24763636</v>
      </c>
      <c r="AJ445" s="21">
        <v>24763636</v>
      </c>
      <c r="AK445" s="21">
        <v>24763636</v>
      </c>
      <c r="AL445" s="21">
        <v>24763636</v>
      </c>
      <c r="AM445" s="21">
        <v>24763640</v>
      </c>
      <c r="AN445" s="21">
        <v>0</v>
      </c>
      <c r="AO445" s="21">
        <v>0</v>
      </c>
      <c r="AP445" s="21">
        <v>0</v>
      </c>
      <c r="AQ445" s="21">
        <v>0</v>
      </c>
      <c r="AR445" s="21">
        <v>0</v>
      </c>
    </row>
    <row r="446" spans="8:44" ht="29" x14ac:dyDescent="0.35">
      <c r="H446" s="16" t="str">
        <f xml:space="preserve"> _xll.EPMOlapMemberO("[CONTRATO].[PARENTH1].[C75252024]","","C75252024","","000;001")</f>
        <v>C75252024</v>
      </c>
      <c r="I446" s="16" t="str">
        <f xml:space="preserve"> _xll.EPMOlapMemberO("[AREA].[PARENTH1].[10000000025005]","","Gcia. Administración","","000;001")</f>
        <v>Gcia. Administración</v>
      </c>
      <c r="J446" s="17" t="str">
        <f xml:space="preserve"> _xll.EPMOlapMemberO("[RUBRO].[PARENTH1].[5118150001]","","TRAMITES Y LICENCIAS","","000;001")</f>
        <v>TRAMITES Y LICENCIAS</v>
      </c>
      <c r="K446" s="18" t="s">
        <v>1572</v>
      </c>
      <c r="L446" s="18" t="s">
        <v>40</v>
      </c>
      <c r="M446" s="28" t="s">
        <v>452</v>
      </c>
      <c r="N446" s="18" t="s">
        <v>453</v>
      </c>
      <c r="O446" s="18" t="s">
        <v>454</v>
      </c>
      <c r="P446" s="28" t="s">
        <v>1573</v>
      </c>
      <c r="Q446" s="28" t="s">
        <v>495</v>
      </c>
      <c r="R446" s="18" t="s">
        <v>40</v>
      </c>
      <c r="S446" s="18" t="s">
        <v>457</v>
      </c>
      <c r="T446" s="18" t="s">
        <v>35</v>
      </c>
      <c r="U446" s="18" t="s">
        <v>1567</v>
      </c>
      <c r="V446" s="18" t="s">
        <v>459</v>
      </c>
      <c r="W446" s="18" t="s">
        <v>67</v>
      </c>
      <c r="X446" s="18" t="s">
        <v>40</v>
      </c>
      <c r="Y446" s="18" t="s">
        <v>40</v>
      </c>
      <c r="Z446" s="19" t="s">
        <v>68</v>
      </c>
      <c r="AA446" s="20">
        <v>307461977278</v>
      </c>
      <c r="AB446" s="19">
        <v>196128000</v>
      </c>
      <c r="AC446" s="21">
        <v>17829818</v>
      </c>
      <c r="AD446" s="21">
        <v>17829818</v>
      </c>
      <c r="AE446" s="21">
        <v>17829818</v>
      </c>
      <c r="AF446" s="21">
        <v>17829818</v>
      </c>
      <c r="AG446" s="21">
        <v>17829818</v>
      </c>
      <c r="AH446" s="21">
        <v>17829818</v>
      </c>
      <c r="AI446" s="21">
        <v>17829818</v>
      </c>
      <c r="AJ446" s="21">
        <v>17829818</v>
      </c>
      <c r="AK446" s="21">
        <v>17829818</v>
      </c>
      <c r="AL446" s="21">
        <v>17829818</v>
      </c>
      <c r="AM446" s="21">
        <v>17829820</v>
      </c>
      <c r="AN446" s="21">
        <v>0</v>
      </c>
      <c r="AO446" s="21">
        <v>0</v>
      </c>
      <c r="AP446" s="21">
        <v>0</v>
      </c>
      <c r="AQ446" s="21">
        <v>0</v>
      </c>
      <c r="AR446" s="21">
        <v>0</v>
      </c>
    </row>
    <row r="447" spans="8:44" ht="26" x14ac:dyDescent="0.35">
      <c r="H447" s="16" t="str">
        <f xml:space="preserve"> _xll.EPMOlapMemberO("[CONTRATO].[PARENTH1].[C75262024]","","C75262024","","000;001")</f>
        <v>C75262024</v>
      </c>
      <c r="I447" s="16" t="str">
        <f xml:space="preserve"> _xll.EPMOlapMemberO("[AREA].[PARENTH1].[10000000025005]","","Gcia. Administración","","000;001")</f>
        <v>Gcia. Administración</v>
      </c>
      <c r="J447" s="17" t="str">
        <f xml:space="preserve"> _xll.EPMOlapMemberO("[RUBRO].[PARENTH1].[5118150001]","","TRAMITES Y LICENCIAS","","000;001")</f>
        <v>TRAMITES Y LICENCIAS</v>
      </c>
      <c r="K447" s="18" t="s">
        <v>1574</v>
      </c>
      <c r="L447" s="18" t="s">
        <v>40</v>
      </c>
      <c r="M447" s="28" t="s">
        <v>452</v>
      </c>
      <c r="N447" s="18" t="s">
        <v>453</v>
      </c>
      <c r="O447" s="18" t="s">
        <v>454</v>
      </c>
      <c r="P447" s="28" t="s">
        <v>1575</v>
      </c>
      <c r="Q447" s="28" t="s">
        <v>495</v>
      </c>
      <c r="R447" s="18" t="s">
        <v>40</v>
      </c>
      <c r="S447" s="18" t="s">
        <v>457</v>
      </c>
      <c r="T447" s="18" t="s">
        <v>35</v>
      </c>
      <c r="U447" s="18" t="s">
        <v>1567</v>
      </c>
      <c r="V447" s="18" t="s">
        <v>459</v>
      </c>
      <c r="W447" s="18" t="s">
        <v>67</v>
      </c>
      <c r="X447" s="18" t="s">
        <v>40</v>
      </c>
      <c r="Y447" s="18" t="s">
        <v>40</v>
      </c>
      <c r="Z447" s="19" t="s">
        <v>68</v>
      </c>
      <c r="AA447" s="20">
        <v>307461977278</v>
      </c>
      <c r="AB447" s="19">
        <v>241256711</v>
      </c>
      <c r="AC447" s="21">
        <v>21932428</v>
      </c>
      <c r="AD447" s="21">
        <v>21932428</v>
      </c>
      <c r="AE447" s="21">
        <v>21932428</v>
      </c>
      <c r="AF447" s="21">
        <v>21932428</v>
      </c>
      <c r="AG447" s="21">
        <v>21932428</v>
      </c>
      <c r="AH447" s="21">
        <v>21932428</v>
      </c>
      <c r="AI447" s="21">
        <v>21932428</v>
      </c>
      <c r="AJ447" s="21">
        <v>21932428</v>
      </c>
      <c r="AK447" s="21">
        <v>21932428</v>
      </c>
      <c r="AL447" s="21">
        <v>21932428</v>
      </c>
      <c r="AM447" s="21">
        <v>21932431</v>
      </c>
      <c r="AN447" s="21">
        <v>0</v>
      </c>
      <c r="AO447" s="21">
        <v>0</v>
      </c>
      <c r="AP447" s="21">
        <v>0</v>
      </c>
      <c r="AQ447" s="21">
        <v>0</v>
      </c>
      <c r="AR447" s="21">
        <v>0</v>
      </c>
    </row>
    <row r="448" spans="8:44" ht="29" x14ac:dyDescent="0.35">
      <c r="H448" s="16" t="str">
        <f xml:space="preserve"> _xll.EPMOlapMemberO("[CONTRATO].[PARENTH1].[C75272024]","","C75272024","","000;001")</f>
        <v>C75272024</v>
      </c>
      <c r="I448" s="16" t="str">
        <f xml:space="preserve"> _xll.EPMOlapMemberO("[AREA].[PARENTH1].[10000000025005]","","Gcia. Administración","","000;001")</f>
        <v>Gcia. Administración</v>
      </c>
      <c r="J448" s="17" t="str">
        <f xml:space="preserve"> _xll.EPMOlapMemberO("[RUBRO].[PARENTH1].[5118150001]","","TRAMITES Y LICENCIAS","","000;001")</f>
        <v>TRAMITES Y LICENCIAS</v>
      </c>
      <c r="K448" s="18" t="s">
        <v>1576</v>
      </c>
      <c r="L448" s="18" t="s">
        <v>40</v>
      </c>
      <c r="M448" s="28" t="s">
        <v>452</v>
      </c>
      <c r="N448" s="18" t="s">
        <v>453</v>
      </c>
      <c r="O448" s="18" t="s">
        <v>454</v>
      </c>
      <c r="P448" s="28" t="s">
        <v>1577</v>
      </c>
      <c r="Q448" s="28" t="s">
        <v>495</v>
      </c>
      <c r="R448" s="18" t="s">
        <v>40</v>
      </c>
      <c r="S448" s="18" t="s">
        <v>457</v>
      </c>
      <c r="T448" s="18" t="s">
        <v>35</v>
      </c>
      <c r="U448" s="18" t="s">
        <v>1567</v>
      </c>
      <c r="V448" s="18" t="s">
        <v>459</v>
      </c>
      <c r="W448" s="18" t="s">
        <v>67</v>
      </c>
      <c r="X448" s="18" t="s">
        <v>40</v>
      </c>
      <c r="Y448" s="18" t="s">
        <v>40</v>
      </c>
      <c r="Z448" s="19" t="s">
        <v>68</v>
      </c>
      <c r="AA448" s="20">
        <v>307461977278</v>
      </c>
      <c r="AB448" s="19">
        <v>402184000</v>
      </c>
      <c r="AC448" s="21">
        <v>36562181</v>
      </c>
      <c r="AD448" s="21">
        <v>36562181</v>
      </c>
      <c r="AE448" s="21">
        <v>36562181</v>
      </c>
      <c r="AF448" s="21">
        <v>36562181</v>
      </c>
      <c r="AG448" s="21">
        <v>36562181</v>
      </c>
      <c r="AH448" s="21">
        <v>36562181</v>
      </c>
      <c r="AI448" s="21">
        <v>36562181</v>
      </c>
      <c r="AJ448" s="21">
        <v>36562181</v>
      </c>
      <c r="AK448" s="21">
        <v>36562181</v>
      </c>
      <c r="AL448" s="21">
        <v>36562181</v>
      </c>
      <c r="AM448" s="21">
        <v>36562190</v>
      </c>
      <c r="AN448" s="21">
        <v>0</v>
      </c>
      <c r="AO448" s="21">
        <v>0</v>
      </c>
      <c r="AP448" s="21">
        <v>0</v>
      </c>
      <c r="AQ448" s="21">
        <v>0</v>
      </c>
      <c r="AR448" s="21">
        <v>0</v>
      </c>
    </row>
    <row r="449" spans="8:44" ht="26" x14ac:dyDescent="0.35">
      <c r="H449" s="16" t="str">
        <f xml:space="preserve"> _xll.EPMOlapMemberO("[CONTRATO].[PARENTH1].[C75282024]","","C75282024","","000;001")</f>
        <v>C75282024</v>
      </c>
      <c r="I449" s="16" t="str">
        <f xml:space="preserve"> _xll.EPMOlapMemberO("[AREA].[PARENTH1].[10000000025005]","","Gcia. Administración","","000;001")</f>
        <v>Gcia. Administración</v>
      </c>
      <c r="J449" s="17" t="str">
        <f xml:space="preserve"> _xll.EPMOlapMemberO("[RUBRO].[PARENTH1].[5118150001]","","TRAMITES Y LICENCIAS","","000;001")</f>
        <v>TRAMITES Y LICENCIAS</v>
      </c>
      <c r="K449" s="18" t="s">
        <v>1578</v>
      </c>
      <c r="L449" s="18" t="s">
        <v>40</v>
      </c>
      <c r="M449" s="28" t="s">
        <v>452</v>
      </c>
      <c r="N449" s="18" t="s">
        <v>453</v>
      </c>
      <c r="O449" s="18" t="s">
        <v>454</v>
      </c>
      <c r="P449" s="28" t="s">
        <v>773</v>
      </c>
      <c r="Q449" s="28" t="s">
        <v>495</v>
      </c>
      <c r="R449" s="18" t="s">
        <v>40</v>
      </c>
      <c r="S449" s="18" t="s">
        <v>457</v>
      </c>
      <c r="T449" s="18" t="s">
        <v>35</v>
      </c>
      <c r="U449" s="18" t="s">
        <v>1567</v>
      </c>
      <c r="V449" s="18" t="s">
        <v>459</v>
      </c>
      <c r="W449" s="18" t="s">
        <v>67</v>
      </c>
      <c r="X449" s="18" t="s">
        <v>40</v>
      </c>
      <c r="Y449" s="18" t="s">
        <v>40</v>
      </c>
      <c r="Z449" s="19" t="s">
        <v>68</v>
      </c>
      <c r="AA449" s="20">
        <v>307461977278</v>
      </c>
      <c r="AB449" s="19">
        <v>220000000</v>
      </c>
      <c r="AC449" s="21">
        <v>20000000</v>
      </c>
      <c r="AD449" s="21">
        <v>20000000</v>
      </c>
      <c r="AE449" s="21">
        <v>20000000</v>
      </c>
      <c r="AF449" s="21">
        <v>20000000</v>
      </c>
      <c r="AG449" s="21">
        <v>20000000</v>
      </c>
      <c r="AH449" s="21">
        <v>20000000</v>
      </c>
      <c r="AI449" s="21">
        <v>20000000</v>
      </c>
      <c r="AJ449" s="21">
        <v>20000000</v>
      </c>
      <c r="AK449" s="21">
        <v>20000000</v>
      </c>
      <c r="AL449" s="21">
        <v>20000000</v>
      </c>
      <c r="AM449" s="21">
        <v>20000000</v>
      </c>
      <c r="AN449" s="21">
        <v>0</v>
      </c>
      <c r="AO449" s="21">
        <v>0</v>
      </c>
      <c r="AP449" s="21">
        <v>0</v>
      </c>
      <c r="AQ449" s="21">
        <v>0</v>
      </c>
      <c r="AR449" s="21">
        <v>0</v>
      </c>
    </row>
    <row r="450" spans="8:44" ht="26" x14ac:dyDescent="0.35">
      <c r="H450" s="16" t="str">
        <f xml:space="preserve"> _xll.EPMOlapMemberO("[CONTRATO].[PARENTH1].[C75292024]","","C75292024","","000;001")</f>
        <v>C75292024</v>
      </c>
      <c r="I450" s="16" t="str">
        <f xml:space="preserve"> _xll.EPMOlapMemberO("[AREA].[PARENTH1].[10000000025005]","","Gcia. Administración","","000;001")</f>
        <v>Gcia. Administración</v>
      </c>
      <c r="J450" s="17" t="str">
        <f xml:space="preserve"> _xll.EPMOlapMemberO("[RUBRO].[PARENTH1].[5118150001]","","TRAMITES Y LICENCIAS","","000;001")</f>
        <v>TRAMITES Y LICENCIAS</v>
      </c>
      <c r="K450" s="18" t="s">
        <v>1579</v>
      </c>
      <c r="L450" s="18" t="s">
        <v>40</v>
      </c>
      <c r="M450" s="28" t="s">
        <v>452</v>
      </c>
      <c r="N450" s="18" t="s">
        <v>453</v>
      </c>
      <c r="O450" s="18" t="s">
        <v>454</v>
      </c>
      <c r="P450" s="28" t="s">
        <v>1580</v>
      </c>
      <c r="Q450" s="28" t="s">
        <v>495</v>
      </c>
      <c r="R450" s="18" t="s">
        <v>40</v>
      </c>
      <c r="S450" s="18" t="s">
        <v>457</v>
      </c>
      <c r="T450" s="18" t="s">
        <v>35</v>
      </c>
      <c r="U450" s="18" t="s">
        <v>1581</v>
      </c>
      <c r="V450" s="18" t="s">
        <v>459</v>
      </c>
      <c r="W450" s="18" t="s">
        <v>67</v>
      </c>
      <c r="X450" s="18" t="s">
        <v>40</v>
      </c>
      <c r="Y450" s="18" t="s">
        <v>40</v>
      </c>
      <c r="Z450" s="19" t="s">
        <v>68</v>
      </c>
      <c r="AA450" s="20">
        <v>307461977278</v>
      </c>
      <c r="AB450" s="19">
        <v>50000000</v>
      </c>
      <c r="AC450" s="21">
        <v>3000000</v>
      </c>
      <c r="AD450" s="21">
        <v>5000000</v>
      </c>
      <c r="AE450" s="21">
        <v>5000000</v>
      </c>
      <c r="AF450" s="21">
        <v>5000000</v>
      </c>
      <c r="AG450" s="21">
        <v>5000000</v>
      </c>
      <c r="AH450" s="21">
        <v>5000000</v>
      </c>
      <c r="AI450" s="21">
        <v>5000000</v>
      </c>
      <c r="AJ450" s="21">
        <v>5000000</v>
      </c>
      <c r="AK450" s="21">
        <v>5000000</v>
      </c>
      <c r="AL450" s="21">
        <v>5000000</v>
      </c>
      <c r="AM450" s="21">
        <v>2000000</v>
      </c>
      <c r="AN450" s="21">
        <v>0</v>
      </c>
      <c r="AO450" s="21">
        <v>0</v>
      </c>
      <c r="AP450" s="21">
        <v>0</v>
      </c>
      <c r="AQ450" s="21">
        <v>0</v>
      </c>
      <c r="AR450" s="21">
        <v>0</v>
      </c>
    </row>
    <row r="451" spans="8:44" ht="29" x14ac:dyDescent="0.35">
      <c r="H451" s="16" t="str">
        <f xml:space="preserve"> _xll.EPMOlapMemberO("[CONTRATO].[PARENTH1].[C75302024]","","C75302024","","000;001")</f>
        <v>C75302024</v>
      </c>
      <c r="I451" s="16" t="str">
        <f xml:space="preserve"> _xll.EPMOlapMemberO("[AREA].[PARENTH1].[10000000025005]","","Gcia. Administración","","000;001")</f>
        <v>Gcia. Administración</v>
      </c>
      <c r="J451" s="17" t="str">
        <f xml:space="preserve"> _xll.EPMOlapMemberO("[RUBRO].[PARENTH1].[5118150001]","","TRAMITES Y LICENCIAS","","000;001")</f>
        <v>TRAMITES Y LICENCIAS</v>
      </c>
      <c r="K451" s="18" t="s">
        <v>1582</v>
      </c>
      <c r="L451" s="18" t="s">
        <v>40</v>
      </c>
      <c r="M451" s="28" t="s">
        <v>452</v>
      </c>
      <c r="N451" s="18" t="s">
        <v>453</v>
      </c>
      <c r="O451" s="18" t="s">
        <v>454</v>
      </c>
      <c r="P451" s="28" t="s">
        <v>1583</v>
      </c>
      <c r="Q451" s="28" t="s">
        <v>495</v>
      </c>
      <c r="R451" s="18" t="s">
        <v>40</v>
      </c>
      <c r="S451" s="18" t="s">
        <v>457</v>
      </c>
      <c r="T451" s="18" t="s">
        <v>35</v>
      </c>
      <c r="U451" s="18" t="s">
        <v>1584</v>
      </c>
      <c r="V451" s="18" t="s">
        <v>459</v>
      </c>
      <c r="W451" s="18" t="s">
        <v>67</v>
      </c>
      <c r="X451" s="18" t="s">
        <v>40</v>
      </c>
      <c r="Y451" s="18" t="s">
        <v>40</v>
      </c>
      <c r="Z451" s="19" t="s">
        <v>68</v>
      </c>
      <c r="AA451" s="20">
        <v>307461977278</v>
      </c>
      <c r="AB451" s="19">
        <v>100000000</v>
      </c>
      <c r="AC451" s="21">
        <v>5000000</v>
      </c>
      <c r="AD451" s="21">
        <v>10000000</v>
      </c>
      <c r="AE451" s="21">
        <v>10000000</v>
      </c>
      <c r="AF451" s="21">
        <v>10000000</v>
      </c>
      <c r="AG451" s="21">
        <v>10000000</v>
      </c>
      <c r="AH451" s="21">
        <v>10000000</v>
      </c>
      <c r="AI451" s="21">
        <v>10000000</v>
      </c>
      <c r="AJ451" s="21">
        <v>10000000</v>
      </c>
      <c r="AK451" s="21">
        <v>10000000</v>
      </c>
      <c r="AL451" s="21">
        <v>10000000</v>
      </c>
      <c r="AM451" s="21">
        <v>5000000</v>
      </c>
      <c r="AN451" s="21">
        <v>0</v>
      </c>
      <c r="AO451" s="21">
        <v>0</v>
      </c>
      <c r="AP451" s="21">
        <v>0</v>
      </c>
      <c r="AQ451" s="21">
        <v>0</v>
      </c>
      <c r="AR451" s="21">
        <v>0</v>
      </c>
    </row>
    <row r="452" spans="8:44" ht="29" x14ac:dyDescent="0.35">
      <c r="H452" s="16" t="str">
        <f xml:space="preserve"> _xll.EPMOlapMemberO("[CONTRATO].[PARENTH1].[C75312024]","","C75312024","","000;001")</f>
        <v>C75312024</v>
      </c>
      <c r="I452" s="16" t="str">
        <f xml:space="preserve"> _xll.EPMOlapMemberO("[AREA].[PARENTH1].[10000000025005]","","Gcia. Administración","","000;001")</f>
        <v>Gcia. Administración</v>
      </c>
      <c r="J452" s="17" t="str">
        <f xml:space="preserve"> _xll.EPMOlapMemberO("[RUBRO].[PARENTH1].[5118150001]","","TRAMITES Y LICENCIAS","","000;001")</f>
        <v>TRAMITES Y LICENCIAS</v>
      </c>
      <c r="K452" s="18" t="s">
        <v>1585</v>
      </c>
      <c r="L452" s="18" t="s">
        <v>40</v>
      </c>
      <c r="M452" s="28" t="s">
        <v>452</v>
      </c>
      <c r="N452" s="18" t="s">
        <v>453</v>
      </c>
      <c r="O452" s="18" t="s">
        <v>454</v>
      </c>
      <c r="P452" s="28" t="s">
        <v>1586</v>
      </c>
      <c r="Q452" s="28" t="s">
        <v>495</v>
      </c>
      <c r="R452" s="18" t="s">
        <v>40</v>
      </c>
      <c r="S452" s="18" t="s">
        <v>457</v>
      </c>
      <c r="T452" s="18" t="s">
        <v>35</v>
      </c>
      <c r="U452" s="18" t="s">
        <v>1587</v>
      </c>
      <c r="V452" s="18" t="s">
        <v>459</v>
      </c>
      <c r="W452" s="18" t="s">
        <v>67</v>
      </c>
      <c r="X452" s="18" t="s">
        <v>40</v>
      </c>
      <c r="Y452" s="18" t="s">
        <v>40</v>
      </c>
      <c r="Z452" s="19" t="s">
        <v>68</v>
      </c>
      <c r="AA452" s="20">
        <v>307461977278</v>
      </c>
      <c r="AB452" s="19">
        <v>160000000</v>
      </c>
      <c r="AC452" s="21">
        <v>10000000</v>
      </c>
      <c r="AD452" s="21">
        <v>10000000</v>
      </c>
      <c r="AE452" s="21">
        <v>10000000</v>
      </c>
      <c r="AF452" s="21">
        <v>10000000</v>
      </c>
      <c r="AG452" s="21">
        <v>20000000</v>
      </c>
      <c r="AH452" s="21">
        <v>20000000</v>
      </c>
      <c r="AI452" s="21">
        <v>20000000</v>
      </c>
      <c r="AJ452" s="21">
        <v>20000000</v>
      </c>
      <c r="AK452" s="21">
        <v>20000000</v>
      </c>
      <c r="AL452" s="21">
        <v>10000000</v>
      </c>
      <c r="AM452" s="21">
        <v>10000000</v>
      </c>
      <c r="AN452" s="21">
        <v>0</v>
      </c>
      <c r="AO452" s="21">
        <v>0</v>
      </c>
      <c r="AP452" s="21">
        <v>0</v>
      </c>
      <c r="AQ452" s="21">
        <v>0</v>
      </c>
      <c r="AR452" s="21">
        <v>0</v>
      </c>
    </row>
    <row r="453" spans="8:44" ht="26" x14ac:dyDescent="0.35">
      <c r="H453" s="16" t="str">
        <f xml:space="preserve"> _xll.EPMOlapMemberO("[CONTRATO].[PARENTH1].[C75322024]","","C75322024","","000;001")</f>
        <v>C75322024</v>
      </c>
      <c r="I453" s="16" t="str">
        <f xml:space="preserve"> _xll.EPMOlapMemberO("[AREA].[PARENTH1].[10000000025005]","","Gcia. Administración","","000;001")</f>
        <v>Gcia. Administración</v>
      </c>
      <c r="J453" s="17" t="str">
        <f xml:space="preserve"> _xll.EPMOlapMemberO("[RUBRO].[PARENTH1].[5118150001]","","TRAMITES Y LICENCIAS","","000;001")</f>
        <v>TRAMITES Y LICENCIAS</v>
      </c>
      <c r="K453" s="18" t="s">
        <v>1588</v>
      </c>
      <c r="L453" s="18" t="s">
        <v>40</v>
      </c>
      <c r="M453" s="28" t="s">
        <v>452</v>
      </c>
      <c r="N453" s="18" t="s">
        <v>453</v>
      </c>
      <c r="O453" s="18" t="s">
        <v>454</v>
      </c>
      <c r="P453" s="28" t="s">
        <v>1589</v>
      </c>
      <c r="Q453" s="28" t="s">
        <v>495</v>
      </c>
      <c r="R453" s="18" t="s">
        <v>40</v>
      </c>
      <c r="S453" s="18" t="s">
        <v>457</v>
      </c>
      <c r="T453" s="18" t="s">
        <v>35</v>
      </c>
      <c r="U453" s="18" t="s">
        <v>1590</v>
      </c>
      <c r="V453" s="18" t="s">
        <v>459</v>
      </c>
      <c r="W453" s="18" t="s">
        <v>67</v>
      </c>
      <c r="X453" s="18" t="s">
        <v>40</v>
      </c>
      <c r="Y453" s="18" t="s">
        <v>40</v>
      </c>
      <c r="Z453" s="19" t="s">
        <v>68</v>
      </c>
      <c r="AA453" s="20">
        <v>307461977278</v>
      </c>
      <c r="AB453" s="19">
        <v>60000000</v>
      </c>
      <c r="AC453" s="21">
        <v>5000000</v>
      </c>
      <c r="AD453" s="21">
        <v>5000000</v>
      </c>
      <c r="AE453" s="21">
        <v>5000000</v>
      </c>
      <c r="AF453" s="21">
        <v>5000000</v>
      </c>
      <c r="AG453" s="21">
        <v>5000000</v>
      </c>
      <c r="AH453" s="21">
        <v>10000000</v>
      </c>
      <c r="AI453" s="21">
        <v>5000000</v>
      </c>
      <c r="AJ453" s="21">
        <v>5000000</v>
      </c>
      <c r="AK453" s="21">
        <v>5000000</v>
      </c>
      <c r="AL453" s="21">
        <v>5000000</v>
      </c>
      <c r="AM453" s="21">
        <v>5000000</v>
      </c>
      <c r="AN453" s="21">
        <v>0</v>
      </c>
      <c r="AO453" s="21">
        <v>0</v>
      </c>
      <c r="AP453" s="21">
        <v>0</v>
      </c>
      <c r="AQ453" s="21">
        <v>0</v>
      </c>
      <c r="AR453" s="21">
        <v>0</v>
      </c>
    </row>
    <row r="454" spans="8:44" ht="26" x14ac:dyDescent="0.35">
      <c r="H454" s="16" t="str">
        <f xml:space="preserve"> _xll.EPMOlapMemberO("[CONTRATO].[PARENTH1].[C75332024]","","C75332024","","000;001")</f>
        <v>C75332024</v>
      </c>
      <c r="I454" s="16" t="str">
        <f xml:space="preserve"> _xll.EPMOlapMemberO("[AREA].[PARENTH1].[10000000025005]","","Gcia. Administración","","000;001")</f>
        <v>Gcia. Administración</v>
      </c>
      <c r="J454" s="17" t="str">
        <f xml:space="preserve"> _xll.EPMOlapMemberO("[RUBRO].[PARENTH1].[5118150001]","","TRAMITES Y LICENCIAS","","000;001")</f>
        <v>TRAMITES Y LICENCIAS</v>
      </c>
      <c r="K454" s="18" t="s">
        <v>1591</v>
      </c>
      <c r="L454" s="18" t="s">
        <v>40</v>
      </c>
      <c r="M454" s="28" t="s">
        <v>452</v>
      </c>
      <c r="N454" s="18" t="s">
        <v>453</v>
      </c>
      <c r="O454" s="18" t="s">
        <v>454</v>
      </c>
      <c r="P454" s="28" t="s">
        <v>1592</v>
      </c>
      <c r="Q454" s="28" t="s">
        <v>495</v>
      </c>
      <c r="R454" s="18" t="s">
        <v>40</v>
      </c>
      <c r="S454" s="18" t="s">
        <v>457</v>
      </c>
      <c r="T454" s="18" t="s">
        <v>35</v>
      </c>
      <c r="U454" s="18" t="s">
        <v>1593</v>
      </c>
      <c r="V454" s="18" t="s">
        <v>459</v>
      </c>
      <c r="W454" s="18" t="s">
        <v>67</v>
      </c>
      <c r="X454" s="18" t="s">
        <v>40</v>
      </c>
      <c r="Y454" s="18" t="s">
        <v>40</v>
      </c>
      <c r="Z454" s="19" t="s">
        <v>68</v>
      </c>
      <c r="AA454" s="20">
        <v>307461977278</v>
      </c>
      <c r="AB454" s="19">
        <v>80000000</v>
      </c>
      <c r="AC454" s="21">
        <v>5000000</v>
      </c>
      <c r="AD454" s="21">
        <v>5000000</v>
      </c>
      <c r="AE454" s="21">
        <v>5000000</v>
      </c>
      <c r="AF454" s="21">
        <v>10000000</v>
      </c>
      <c r="AG454" s="21">
        <v>10000000</v>
      </c>
      <c r="AH454" s="21">
        <v>10000000</v>
      </c>
      <c r="AI454" s="21">
        <v>10000000</v>
      </c>
      <c r="AJ454" s="21">
        <v>10000000</v>
      </c>
      <c r="AK454" s="21">
        <v>5000000</v>
      </c>
      <c r="AL454" s="21">
        <v>5000000</v>
      </c>
      <c r="AM454" s="21">
        <v>5000000</v>
      </c>
      <c r="AN454" s="21">
        <v>0</v>
      </c>
      <c r="AO454" s="21">
        <v>0</v>
      </c>
      <c r="AP454" s="21">
        <v>0</v>
      </c>
      <c r="AQ454" s="21">
        <v>0</v>
      </c>
      <c r="AR454" s="21">
        <v>0</v>
      </c>
    </row>
    <row r="455" spans="8:44" ht="29" x14ac:dyDescent="0.35">
      <c r="H455" s="16" t="str">
        <f xml:space="preserve"> _xll.EPMOlapMemberO("[CONTRATO].[PARENTH1].[C75342024]","","C75342024","","000;001")</f>
        <v>C75342024</v>
      </c>
      <c r="I455" s="16" t="str">
        <f xml:space="preserve"> _xll.EPMOlapMemberO("[AREA].[PARENTH1].[10000000025005]","","Gcia. Administración","","000;001")</f>
        <v>Gcia. Administración</v>
      </c>
      <c r="J455" s="17" t="str">
        <f xml:space="preserve"> _xll.EPMOlapMemberO("[RUBRO].[PARENTH1].[5118150001]","","TRAMITES Y LICENCIAS","","000;001")</f>
        <v>TRAMITES Y LICENCIAS</v>
      </c>
      <c r="K455" s="18" t="s">
        <v>1594</v>
      </c>
      <c r="L455" s="18" t="s">
        <v>40</v>
      </c>
      <c r="M455" s="28" t="s">
        <v>452</v>
      </c>
      <c r="N455" s="18" t="s">
        <v>453</v>
      </c>
      <c r="O455" s="18" t="s">
        <v>454</v>
      </c>
      <c r="P455" s="28" t="s">
        <v>1595</v>
      </c>
      <c r="Q455" s="28" t="s">
        <v>495</v>
      </c>
      <c r="R455" s="18" t="s">
        <v>40</v>
      </c>
      <c r="S455" s="18" t="s">
        <v>457</v>
      </c>
      <c r="T455" s="18" t="s">
        <v>35</v>
      </c>
      <c r="U455" s="18" t="s">
        <v>1596</v>
      </c>
      <c r="V455" s="18" t="s">
        <v>459</v>
      </c>
      <c r="W455" s="18" t="s">
        <v>67</v>
      </c>
      <c r="X455" s="18" t="s">
        <v>40</v>
      </c>
      <c r="Y455" s="18" t="s">
        <v>40</v>
      </c>
      <c r="Z455" s="19" t="s">
        <v>68</v>
      </c>
      <c r="AA455" s="20">
        <v>307461977278</v>
      </c>
      <c r="AB455" s="19">
        <v>100000000</v>
      </c>
      <c r="AC455" s="21">
        <v>7000000</v>
      </c>
      <c r="AD455" s="21">
        <v>7000000</v>
      </c>
      <c r="AE455" s="21">
        <v>10000000</v>
      </c>
      <c r="AF455" s="21">
        <v>10000000</v>
      </c>
      <c r="AG455" s="21">
        <v>10000000</v>
      </c>
      <c r="AH455" s="21">
        <v>8000000</v>
      </c>
      <c r="AI455" s="21">
        <v>10000000</v>
      </c>
      <c r="AJ455" s="21">
        <v>8000000</v>
      </c>
      <c r="AK455" s="21">
        <v>10000000</v>
      </c>
      <c r="AL455" s="21">
        <v>10000000</v>
      </c>
      <c r="AM455" s="21">
        <v>10000000</v>
      </c>
      <c r="AN455" s="21">
        <v>0</v>
      </c>
      <c r="AO455" s="21">
        <v>0</v>
      </c>
      <c r="AP455" s="21">
        <v>0</v>
      </c>
      <c r="AQ455" s="21">
        <v>0</v>
      </c>
      <c r="AR455" s="21">
        <v>0</v>
      </c>
    </row>
    <row r="456" spans="8:44" ht="26" x14ac:dyDescent="0.35">
      <c r="H456" s="16" t="str">
        <f xml:space="preserve"> _xll.EPMOlapMemberO("[CONTRATO].[PARENTH1].[C75352024]","","C75352024","","000;001")</f>
        <v>C75352024</v>
      </c>
      <c r="I456" s="16" t="str">
        <f xml:space="preserve"> _xll.EPMOlapMemberO("[AREA].[PARENTH1].[10000000025005]","","Gcia. Administración","","000;001")</f>
        <v>Gcia. Administración</v>
      </c>
      <c r="J456" s="17" t="str">
        <f xml:space="preserve"> _xll.EPMOlapMemberO("[RUBRO].[PARENTH1].[5118150001]","","TRAMITES Y LICENCIAS","","000;001")</f>
        <v>TRAMITES Y LICENCIAS</v>
      </c>
      <c r="K456" s="18" t="s">
        <v>1597</v>
      </c>
      <c r="L456" s="18" t="s">
        <v>40</v>
      </c>
      <c r="M456" s="28" t="s">
        <v>452</v>
      </c>
      <c r="N456" s="18" t="s">
        <v>453</v>
      </c>
      <c r="O456" s="18" t="s">
        <v>454</v>
      </c>
      <c r="P456" s="28" t="s">
        <v>1598</v>
      </c>
      <c r="Q456" s="28" t="s">
        <v>495</v>
      </c>
      <c r="R456" s="18" t="s">
        <v>40</v>
      </c>
      <c r="S456" s="18" t="s">
        <v>457</v>
      </c>
      <c r="T456" s="18" t="s">
        <v>35</v>
      </c>
      <c r="U456" s="18" t="s">
        <v>1599</v>
      </c>
      <c r="V456" s="18" t="s">
        <v>459</v>
      </c>
      <c r="W456" s="18" t="s">
        <v>67</v>
      </c>
      <c r="X456" s="18" t="s">
        <v>40</v>
      </c>
      <c r="Y456" s="18" t="s">
        <v>40</v>
      </c>
      <c r="Z456" s="19" t="s">
        <v>68</v>
      </c>
      <c r="AA456" s="20">
        <v>307461977278</v>
      </c>
      <c r="AB456" s="19">
        <v>40000000</v>
      </c>
      <c r="AC456" s="21">
        <v>2000000</v>
      </c>
      <c r="AD456" s="21">
        <v>4000000</v>
      </c>
      <c r="AE456" s="21">
        <v>4000000</v>
      </c>
      <c r="AF456" s="21">
        <v>4000000</v>
      </c>
      <c r="AG456" s="21">
        <v>4000000</v>
      </c>
      <c r="AH456" s="21">
        <v>4000000</v>
      </c>
      <c r="AI456" s="21">
        <v>5000000</v>
      </c>
      <c r="AJ456" s="21">
        <v>5000000</v>
      </c>
      <c r="AK456" s="21">
        <v>5000000</v>
      </c>
      <c r="AL456" s="21">
        <v>3000000</v>
      </c>
      <c r="AM456" s="21">
        <v>0</v>
      </c>
      <c r="AN456" s="21">
        <v>0</v>
      </c>
      <c r="AO456" s="21">
        <v>0</v>
      </c>
      <c r="AP456" s="21">
        <v>0</v>
      </c>
      <c r="AQ456" s="21">
        <v>0</v>
      </c>
      <c r="AR456" s="21">
        <v>0</v>
      </c>
    </row>
    <row r="457" spans="8:44" ht="29" x14ac:dyDescent="0.35">
      <c r="H457" s="16" t="str">
        <f xml:space="preserve"> _xll.EPMOlapMemberO("[CONTRATO].[PARENTH1].[C75362024]","","C75362024","","000;001")</f>
        <v>C75362024</v>
      </c>
      <c r="I457" s="16" t="str">
        <f xml:space="preserve"> _xll.EPMOlapMemberO("[AREA].[PARENTH1].[10000000025005]","","Gcia. Administración","","000;001")</f>
        <v>Gcia. Administración</v>
      </c>
      <c r="J457" s="17" t="str">
        <f xml:space="preserve"> _xll.EPMOlapMemberO("[RUBRO].[PARENTH1].[5118150001]","","TRAMITES Y LICENCIAS","","000;001")</f>
        <v>TRAMITES Y LICENCIAS</v>
      </c>
      <c r="K457" s="18" t="s">
        <v>1600</v>
      </c>
      <c r="L457" s="18" t="s">
        <v>40</v>
      </c>
      <c r="M457" s="28" t="s">
        <v>452</v>
      </c>
      <c r="N457" s="18" t="s">
        <v>453</v>
      </c>
      <c r="O457" s="18" t="s">
        <v>454</v>
      </c>
      <c r="P457" s="28" t="s">
        <v>553</v>
      </c>
      <c r="Q457" s="28" t="s">
        <v>495</v>
      </c>
      <c r="R457" s="18" t="s">
        <v>40</v>
      </c>
      <c r="S457" s="18" t="s">
        <v>457</v>
      </c>
      <c r="T457" s="18" t="s">
        <v>35</v>
      </c>
      <c r="U457" s="18" t="s">
        <v>1601</v>
      </c>
      <c r="V457" s="18" t="s">
        <v>459</v>
      </c>
      <c r="W457" s="18" t="s">
        <v>67</v>
      </c>
      <c r="X457" s="18" t="s">
        <v>40</v>
      </c>
      <c r="Y457" s="18" t="s">
        <v>40</v>
      </c>
      <c r="Z457" s="19" t="s">
        <v>68</v>
      </c>
      <c r="AA457" s="20">
        <v>307461977278</v>
      </c>
      <c r="AB457" s="19">
        <v>90000000</v>
      </c>
      <c r="AC457" s="21">
        <v>5000000</v>
      </c>
      <c r="AD457" s="21">
        <v>5000000</v>
      </c>
      <c r="AE457" s="21">
        <v>10000000</v>
      </c>
      <c r="AF457" s="21">
        <v>10000000</v>
      </c>
      <c r="AG457" s="21">
        <v>10000000</v>
      </c>
      <c r="AH457" s="21">
        <v>10000000</v>
      </c>
      <c r="AI457" s="21">
        <v>10000000</v>
      </c>
      <c r="AJ457" s="21">
        <v>10000000</v>
      </c>
      <c r="AK457" s="21">
        <v>10000000</v>
      </c>
      <c r="AL457" s="21">
        <v>5000000</v>
      </c>
      <c r="AM457" s="21">
        <v>5000000</v>
      </c>
      <c r="AN457" s="21">
        <v>0</v>
      </c>
      <c r="AO457" s="21">
        <v>0</v>
      </c>
      <c r="AP457" s="21">
        <v>0</v>
      </c>
      <c r="AQ457" s="21">
        <v>0</v>
      </c>
      <c r="AR457" s="21">
        <v>0</v>
      </c>
    </row>
    <row r="458" spans="8:44" ht="26" x14ac:dyDescent="0.35">
      <c r="H458" s="16" t="str">
        <f xml:space="preserve"> _xll.EPMOlapMemberO("[CONTRATO].[PARENTH1].[C76222024]","","C76222024","","000;001")</f>
        <v>C76222024</v>
      </c>
      <c r="I458" s="16" t="str">
        <f xml:space="preserve"> _xll.EPMOlapMemberO("[AREA].[PARENTH1].[10000000025005]","","Gcia. Administración","","000;001")</f>
        <v>Gcia. Administración</v>
      </c>
      <c r="J458" s="17" t="str">
        <f xml:space="preserve"> _xll.EPMOlapMemberO("[RUBRO].[PARENTH1].[5118150001]","","TRAMITES Y LICENCIAS","","000;001")</f>
        <v>TRAMITES Y LICENCIAS</v>
      </c>
      <c r="K458" s="18" t="s">
        <v>1602</v>
      </c>
      <c r="L458" s="18" t="s">
        <v>40</v>
      </c>
      <c r="M458" s="28" t="s">
        <v>452</v>
      </c>
      <c r="N458" s="18" t="s">
        <v>453</v>
      </c>
      <c r="O458" s="18" t="s">
        <v>454</v>
      </c>
      <c r="P458" s="28" t="s">
        <v>1603</v>
      </c>
      <c r="Q458" s="28" t="s">
        <v>557</v>
      </c>
      <c r="R458" s="18" t="s">
        <v>40</v>
      </c>
      <c r="S458" s="18" t="s">
        <v>457</v>
      </c>
      <c r="T458" s="18" t="s">
        <v>35</v>
      </c>
      <c r="U458" s="18" t="s">
        <v>1604</v>
      </c>
      <c r="V458" s="18" t="s">
        <v>459</v>
      </c>
      <c r="W458" s="18" t="s">
        <v>67</v>
      </c>
      <c r="X458" s="18" t="s">
        <v>40</v>
      </c>
      <c r="Y458" s="18" t="s">
        <v>40</v>
      </c>
      <c r="Z458" s="19" t="s">
        <v>68</v>
      </c>
      <c r="AA458" s="20">
        <v>307461977278</v>
      </c>
      <c r="AB458" s="19">
        <v>200000000</v>
      </c>
      <c r="AC458" s="21">
        <v>16000000</v>
      </c>
      <c r="AD458" s="21">
        <v>17000000</v>
      </c>
      <c r="AE458" s="21">
        <v>17000000</v>
      </c>
      <c r="AF458" s="21">
        <v>17000000</v>
      </c>
      <c r="AG458" s="21">
        <v>16000000</v>
      </c>
      <c r="AH458" s="21">
        <v>17000000</v>
      </c>
      <c r="AI458" s="21">
        <v>17000000</v>
      </c>
      <c r="AJ458" s="21">
        <v>17000000</v>
      </c>
      <c r="AK458" s="21">
        <v>17000000</v>
      </c>
      <c r="AL458" s="21">
        <v>17000000</v>
      </c>
      <c r="AM458" s="21">
        <v>16000000</v>
      </c>
      <c r="AN458" s="21">
        <v>16000000</v>
      </c>
      <c r="AO458" s="21">
        <v>0</v>
      </c>
      <c r="AP458" s="21">
        <v>0</v>
      </c>
      <c r="AQ458" s="21">
        <v>0</v>
      </c>
      <c r="AR458" s="21">
        <v>0</v>
      </c>
    </row>
    <row r="459" spans="8:44" ht="29" x14ac:dyDescent="0.35">
      <c r="H459" s="16" t="str">
        <f xml:space="preserve"> _xll.EPMOlapMemberO("[CONTRATO].[PARENTH1].[C76232024]","","C76232024","","000;001")</f>
        <v>C76232024</v>
      </c>
      <c r="I459" s="16" t="str">
        <f xml:space="preserve"> _xll.EPMOlapMemberO("[AREA].[PARENTH1].[10000000025005]","","Gcia. Administración","","000;001")</f>
        <v>Gcia. Administración</v>
      </c>
      <c r="J459" s="17" t="str">
        <f xml:space="preserve"> _xll.EPMOlapMemberO("[RUBRO].[PARENTH1].[5118150001]","","TRAMITES Y LICENCIAS","","000;001")</f>
        <v>TRAMITES Y LICENCIAS</v>
      </c>
      <c r="K459" s="18" t="s">
        <v>1605</v>
      </c>
      <c r="L459" s="18" t="s">
        <v>40</v>
      </c>
      <c r="M459" s="28" t="s">
        <v>452</v>
      </c>
      <c r="N459" s="18" t="s">
        <v>453</v>
      </c>
      <c r="O459" s="18" t="s">
        <v>454</v>
      </c>
      <c r="P459" s="28" t="s">
        <v>1606</v>
      </c>
      <c r="Q459" s="28" t="s">
        <v>557</v>
      </c>
      <c r="R459" s="18" t="s">
        <v>40</v>
      </c>
      <c r="S459" s="18" t="s">
        <v>457</v>
      </c>
      <c r="T459" s="18" t="s">
        <v>35</v>
      </c>
      <c r="U459" s="18" t="s">
        <v>1607</v>
      </c>
      <c r="V459" s="18" t="s">
        <v>459</v>
      </c>
      <c r="W459" s="18" t="s">
        <v>67</v>
      </c>
      <c r="X459" s="18" t="s">
        <v>40</v>
      </c>
      <c r="Y459" s="18" t="s">
        <v>40</v>
      </c>
      <c r="Z459" s="19" t="s">
        <v>68</v>
      </c>
      <c r="AA459" s="20">
        <v>307461977278</v>
      </c>
      <c r="AB459" s="19">
        <v>180000000</v>
      </c>
      <c r="AC459" s="21">
        <v>15000000</v>
      </c>
      <c r="AD459" s="21">
        <v>15000000</v>
      </c>
      <c r="AE459" s="21">
        <v>15000000</v>
      </c>
      <c r="AF459" s="21">
        <v>15000000</v>
      </c>
      <c r="AG459" s="21">
        <v>15000000</v>
      </c>
      <c r="AH459" s="21">
        <v>15000000</v>
      </c>
      <c r="AI459" s="21">
        <v>15000000</v>
      </c>
      <c r="AJ459" s="21">
        <v>15000000</v>
      </c>
      <c r="AK459" s="21">
        <v>15000000</v>
      </c>
      <c r="AL459" s="21">
        <v>15000000</v>
      </c>
      <c r="AM459" s="21">
        <v>15000000</v>
      </c>
      <c r="AN459" s="21">
        <v>15000000</v>
      </c>
      <c r="AO459" s="21">
        <v>0</v>
      </c>
      <c r="AP459" s="21">
        <v>0</v>
      </c>
      <c r="AQ459" s="21">
        <v>0</v>
      </c>
      <c r="AR459" s="21">
        <v>0</v>
      </c>
    </row>
    <row r="460" spans="8:44" ht="29" x14ac:dyDescent="0.35">
      <c r="H460" s="16" t="str">
        <f xml:space="preserve"> _xll.EPMOlapMemberO("[CONTRATO].[PARENTH1].[C76242024]","","C76242024","","000;001")</f>
        <v>C76242024</v>
      </c>
      <c r="I460" s="16" t="str">
        <f xml:space="preserve"> _xll.EPMOlapMemberO("[AREA].[PARENTH1].[10000000025005]","","Gcia. Administración","","000;001")</f>
        <v>Gcia. Administración</v>
      </c>
      <c r="J460" s="17" t="str">
        <f xml:space="preserve"> _xll.EPMOlapMemberO("[RUBRO].[PARENTH1].[5118150001]","","TRAMITES Y LICENCIAS","","000;001")</f>
        <v>TRAMITES Y LICENCIAS</v>
      </c>
      <c r="K460" s="18" t="s">
        <v>1608</v>
      </c>
      <c r="L460" s="18" t="s">
        <v>40</v>
      </c>
      <c r="M460" s="28" t="s">
        <v>452</v>
      </c>
      <c r="N460" s="18" t="s">
        <v>453</v>
      </c>
      <c r="O460" s="18" t="s">
        <v>454</v>
      </c>
      <c r="P460" s="28" t="s">
        <v>1609</v>
      </c>
      <c r="Q460" s="28" t="s">
        <v>557</v>
      </c>
      <c r="R460" s="18" t="s">
        <v>40</v>
      </c>
      <c r="S460" s="18" t="s">
        <v>457</v>
      </c>
      <c r="T460" s="18" t="s">
        <v>35</v>
      </c>
      <c r="U460" s="18" t="s">
        <v>1610</v>
      </c>
      <c r="V460" s="18" t="s">
        <v>459</v>
      </c>
      <c r="W460" s="18" t="s">
        <v>67</v>
      </c>
      <c r="X460" s="18" t="s">
        <v>40</v>
      </c>
      <c r="Y460" s="18" t="s">
        <v>40</v>
      </c>
      <c r="Z460" s="19" t="s">
        <v>68</v>
      </c>
      <c r="AA460" s="20">
        <v>307461977278</v>
      </c>
      <c r="AB460" s="19">
        <v>16000000</v>
      </c>
      <c r="AC460" s="21">
        <v>1300000</v>
      </c>
      <c r="AD460" s="21">
        <v>1300000</v>
      </c>
      <c r="AE460" s="21">
        <v>1300000</v>
      </c>
      <c r="AF460" s="21">
        <v>1400000</v>
      </c>
      <c r="AG460" s="21">
        <v>1400000</v>
      </c>
      <c r="AH460" s="21">
        <v>1400000</v>
      </c>
      <c r="AI460" s="21">
        <v>1400000</v>
      </c>
      <c r="AJ460" s="21">
        <v>1300000</v>
      </c>
      <c r="AK460" s="21">
        <v>1300000</v>
      </c>
      <c r="AL460" s="21">
        <v>1300000</v>
      </c>
      <c r="AM460" s="21">
        <v>1300000</v>
      </c>
      <c r="AN460" s="21">
        <v>1300000</v>
      </c>
      <c r="AO460" s="21">
        <v>0</v>
      </c>
      <c r="AP460" s="21">
        <v>0</v>
      </c>
      <c r="AQ460" s="21">
        <v>0</v>
      </c>
      <c r="AR460" s="21">
        <v>0</v>
      </c>
    </row>
    <row r="461" spans="8:44" ht="29" x14ac:dyDescent="0.35">
      <c r="H461" s="16" t="str">
        <f xml:space="preserve"> _xll.EPMOlapMemberO("[CONTRATO].[PARENTH1].[C76252024]","","C76252024","","000;001")</f>
        <v>C76252024</v>
      </c>
      <c r="I461" s="16" t="str">
        <f xml:space="preserve"> _xll.EPMOlapMemberO("[AREA].[PARENTH1].[10000000025005]","","Gcia. Administración","","000;001")</f>
        <v>Gcia. Administración</v>
      </c>
      <c r="J461" s="17" t="str">
        <f xml:space="preserve"> _xll.EPMOlapMemberO("[RUBRO].[PARENTH1].[5118150001]","","TRAMITES Y LICENCIAS","","000;001")</f>
        <v>TRAMITES Y LICENCIAS</v>
      </c>
      <c r="K461" s="18" t="s">
        <v>1611</v>
      </c>
      <c r="L461" s="18" t="s">
        <v>40</v>
      </c>
      <c r="M461" s="28" t="s">
        <v>452</v>
      </c>
      <c r="N461" s="18" t="s">
        <v>453</v>
      </c>
      <c r="O461" s="18" t="s">
        <v>454</v>
      </c>
      <c r="P461" s="28" t="s">
        <v>572</v>
      </c>
      <c r="Q461" s="28" t="s">
        <v>557</v>
      </c>
      <c r="R461" s="18" t="s">
        <v>40</v>
      </c>
      <c r="S461" s="18" t="s">
        <v>457</v>
      </c>
      <c r="T461" s="18" t="s">
        <v>35</v>
      </c>
      <c r="U461" s="18" t="s">
        <v>1612</v>
      </c>
      <c r="V461" s="18" t="s">
        <v>459</v>
      </c>
      <c r="W461" s="18" t="s">
        <v>67</v>
      </c>
      <c r="X461" s="18" t="s">
        <v>40</v>
      </c>
      <c r="Y461" s="18" t="s">
        <v>40</v>
      </c>
      <c r="Z461" s="19" t="s">
        <v>68</v>
      </c>
      <c r="AA461" s="20">
        <v>307461977278</v>
      </c>
      <c r="AB461" s="19">
        <v>210000000</v>
      </c>
      <c r="AC461" s="21">
        <v>17500000</v>
      </c>
      <c r="AD461" s="21">
        <v>17500000</v>
      </c>
      <c r="AE461" s="21">
        <v>17500000</v>
      </c>
      <c r="AF461" s="21">
        <v>17500000</v>
      </c>
      <c r="AG461" s="21">
        <v>17500000</v>
      </c>
      <c r="AH461" s="21">
        <v>17500000</v>
      </c>
      <c r="AI461" s="21">
        <v>17500000</v>
      </c>
      <c r="AJ461" s="21">
        <v>17500000</v>
      </c>
      <c r="AK461" s="21">
        <v>17500000</v>
      </c>
      <c r="AL461" s="21">
        <v>17500000</v>
      </c>
      <c r="AM461" s="21">
        <v>17500000</v>
      </c>
      <c r="AN461" s="21">
        <v>17500000</v>
      </c>
      <c r="AO461" s="21">
        <v>0</v>
      </c>
      <c r="AP461" s="21">
        <v>0</v>
      </c>
      <c r="AQ461" s="21">
        <v>0</v>
      </c>
      <c r="AR461" s="21">
        <v>0</v>
      </c>
    </row>
    <row r="462" spans="8:44" ht="29" x14ac:dyDescent="0.35">
      <c r="H462" s="16" t="str">
        <f xml:space="preserve"> _xll.EPMOlapMemberO("[CONTRATO].[PARENTH1].[C76262024]","","C76262024","","000;001")</f>
        <v>C76262024</v>
      </c>
      <c r="I462" s="16" t="str">
        <f xml:space="preserve"> _xll.EPMOlapMemberO("[AREA].[PARENTH1].[10000000025005]","","Gcia. Administración","","000;001")</f>
        <v>Gcia. Administración</v>
      </c>
      <c r="J462" s="17" t="str">
        <f xml:space="preserve"> _xll.EPMOlapMemberO("[RUBRO].[PARENTH1].[5118150001]","","TRAMITES Y LICENCIAS","","000;001")</f>
        <v>TRAMITES Y LICENCIAS</v>
      </c>
      <c r="K462" s="18" t="s">
        <v>1613</v>
      </c>
      <c r="L462" s="18" t="s">
        <v>40</v>
      </c>
      <c r="M462" s="28" t="s">
        <v>452</v>
      </c>
      <c r="N462" s="18" t="s">
        <v>453</v>
      </c>
      <c r="O462" s="18" t="s">
        <v>454</v>
      </c>
      <c r="P462" s="28" t="s">
        <v>1614</v>
      </c>
      <c r="Q462" s="28" t="s">
        <v>557</v>
      </c>
      <c r="R462" s="18" t="s">
        <v>40</v>
      </c>
      <c r="S462" s="18" t="s">
        <v>457</v>
      </c>
      <c r="T462" s="18" t="s">
        <v>35</v>
      </c>
      <c r="U462" s="18" t="s">
        <v>1615</v>
      </c>
      <c r="V462" s="18" t="s">
        <v>459</v>
      </c>
      <c r="W462" s="18" t="s">
        <v>67</v>
      </c>
      <c r="X462" s="18" t="s">
        <v>40</v>
      </c>
      <c r="Y462" s="18" t="s">
        <v>40</v>
      </c>
      <c r="Z462" s="19" t="s">
        <v>68</v>
      </c>
      <c r="AA462" s="20">
        <v>307461977278</v>
      </c>
      <c r="AB462" s="19">
        <v>50000000</v>
      </c>
      <c r="AC462" s="21">
        <v>4167000</v>
      </c>
      <c r="AD462" s="21">
        <v>4167000</v>
      </c>
      <c r="AE462" s="21">
        <v>4167000</v>
      </c>
      <c r="AF462" s="21">
        <v>4167000</v>
      </c>
      <c r="AG462" s="21">
        <v>4167000</v>
      </c>
      <c r="AH462" s="21">
        <v>4167000</v>
      </c>
      <c r="AI462" s="21">
        <v>4167000</v>
      </c>
      <c r="AJ462" s="21">
        <v>4167000</v>
      </c>
      <c r="AK462" s="21">
        <v>4167000</v>
      </c>
      <c r="AL462" s="21">
        <v>4167000</v>
      </c>
      <c r="AM462" s="21">
        <v>4167000</v>
      </c>
      <c r="AN462" s="21">
        <v>4163000</v>
      </c>
      <c r="AO462" s="21">
        <v>0</v>
      </c>
      <c r="AP462" s="21">
        <v>0</v>
      </c>
      <c r="AQ462" s="21">
        <v>0</v>
      </c>
      <c r="AR462" s="21">
        <v>0</v>
      </c>
    </row>
    <row r="463" spans="8:44" ht="26" x14ac:dyDescent="0.35">
      <c r="H463" s="16" t="str">
        <f xml:space="preserve"> _xll.EPMOlapMemberO("[CONTRATO].[PARENTH1].[C76272024]","","C76272024","","000;001")</f>
        <v>C76272024</v>
      </c>
      <c r="I463" s="16" t="str">
        <f xml:space="preserve"> _xll.EPMOlapMemberO("[AREA].[PARENTH1].[10000000025005]","","Gcia. Administración","","000;001")</f>
        <v>Gcia. Administración</v>
      </c>
      <c r="J463" s="17" t="str">
        <f xml:space="preserve"> _xll.EPMOlapMemberO("[RUBRO].[PARENTH1].[5118150001]","","TRAMITES Y LICENCIAS","","000;001")</f>
        <v>TRAMITES Y LICENCIAS</v>
      </c>
      <c r="K463" s="18" t="s">
        <v>1616</v>
      </c>
      <c r="L463" s="18" t="s">
        <v>40</v>
      </c>
      <c r="M463" s="28" t="s">
        <v>452</v>
      </c>
      <c r="N463" s="18" t="s">
        <v>453</v>
      </c>
      <c r="O463" s="18" t="s">
        <v>454</v>
      </c>
      <c r="P463" s="28" t="s">
        <v>1617</v>
      </c>
      <c r="Q463" s="28" t="s">
        <v>557</v>
      </c>
      <c r="R463" s="18" t="s">
        <v>40</v>
      </c>
      <c r="S463" s="18" t="s">
        <v>457</v>
      </c>
      <c r="T463" s="18" t="s">
        <v>35</v>
      </c>
      <c r="U463" s="18" t="s">
        <v>1618</v>
      </c>
      <c r="V463" s="18" t="s">
        <v>459</v>
      </c>
      <c r="W463" s="18" t="s">
        <v>67</v>
      </c>
      <c r="X463" s="18" t="s">
        <v>40</v>
      </c>
      <c r="Y463" s="18" t="s">
        <v>40</v>
      </c>
      <c r="Z463" s="19" t="s">
        <v>68</v>
      </c>
      <c r="AA463" s="20">
        <v>307461977278</v>
      </c>
      <c r="AB463" s="19">
        <v>40000000</v>
      </c>
      <c r="AC463" s="21">
        <v>3300000</v>
      </c>
      <c r="AD463" s="21">
        <v>3300000</v>
      </c>
      <c r="AE463" s="21">
        <v>3300000</v>
      </c>
      <c r="AF463" s="21">
        <v>3300000</v>
      </c>
      <c r="AG463" s="21">
        <v>3300000</v>
      </c>
      <c r="AH463" s="21">
        <v>3300000</v>
      </c>
      <c r="AI463" s="21">
        <v>3700000</v>
      </c>
      <c r="AJ463" s="21">
        <v>3300000</v>
      </c>
      <c r="AK463" s="21">
        <v>3300000</v>
      </c>
      <c r="AL463" s="21">
        <v>3300000</v>
      </c>
      <c r="AM463" s="21">
        <v>3300000</v>
      </c>
      <c r="AN463" s="21">
        <v>3300000</v>
      </c>
      <c r="AO463" s="21">
        <v>0</v>
      </c>
      <c r="AP463" s="21">
        <v>0</v>
      </c>
      <c r="AQ463" s="21">
        <v>0</v>
      </c>
      <c r="AR463" s="21">
        <v>0</v>
      </c>
    </row>
    <row r="464" spans="8:44" ht="29" x14ac:dyDescent="0.35">
      <c r="H464" s="16" t="str">
        <f xml:space="preserve"> _xll.EPMOlapMemberO("[CONTRATO].[PARENTH1].[C76282024]","","C76282024","","000;001")</f>
        <v>C76282024</v>
      </c>
      <c r="I464" s="16" t="str">
        <f xml:space="preserve"> _xll.EPMOlapMemberO("[AREA].[PARENTH1].[10000000025005]","","Gcia. Administración","","000;001")</f>
        <v>Gcia. Administración</v>
      </c>
      <c r="J464" s="17" t="str">
        <f xml:space="preserve"> _xll.EPMOlapMemberO("[RUBRO].[PARENTH1].[5118150001]","","TRAMITES Y LICENCIAS","","000;001")</f>
        <v>TRAMITES Y LICENCIAS</v>
      </c>
      <c r="K464" s="18" t="s">
        <v>1619</v>
      </c>
      <c r="L464" s="18" t="s">
        <v>40</v>
      </c>
      <c r="M464" s="28" t="s">
        <v>452</v>
      </c>
      <c r="N464" s="18" t="s">
        <v>453</v>
      </c>
      <c r="O464" s="18" t="s">
        <v>454</v>
      </c>
      <c r="P464" s="28" t="s">
        <v>1620</v>
      </c>
      <c r="Q464" s="28" t="s">
        <v>557</v>
      </c>
      <c r="R464" s="18" t="s">
        <v>40</v>
      </c>
      <c r="S464" s="18" t="s">
        <v>457</v>
      </c>
      <c r="T464" s="18" t="s">
        <v>35</v>
      </c>
      <c r="U464" s="18" t="s">
        <v>1621</v>
      </c>
      <c r="V464" s="18" t="s">
        <v>459</v>
      </c>
      <c r="W464" s="18" t="s">
        <v>67</v>
      </c>
      <c r="X464" s="18" t="s">
        <v>40</v>
      </c>
      <c r="Y464" s="18" t="s">
        <v>40</v>
      </c>
      <c r="Z464" s="19" t="s">
        <v>68</v>
      </c>
      <c r="AA464" s="20">
        <v>307461977278</v>
      </c>
      <c r="AB464" s="19">
        <v>570000000</v>
      </c>
      <c r="AC464" s="21">
        <v>47500000</v>
      </c>
      <c r="AD464" s="21">
        <v>47500000</v>
      </c>
      <c r="AE464" s="21">
        <v>47500000</v>
      </c>
      <c r="AF464" s="21">
        <v>47500000</v>
      </c>
      <c r="AG464" s="21">
        <v>47500000</v>
      </c>
      <c r="AH464" s="21">
        <v>47500000</v>
      </c>
      <c r="AI464" s="21">
        <v>47500000</v>
      </c>
      <c r="AJ464" s="21">
        <v>47500000</v>
      </c>
      <c r="AK464" s="21">
        <v>47500000</v>
      </c>
      <c r="AL464" s="21">
        <v>47500000</v>
      </c>
      <c r="AM464" s="21">
        <v>47500000</v>
      </c>
      <c r="AN464" s="21">
        <v>47500000</v>
      </c>
      <c r="AO464" s="21">
        <v>0</v>
      </c>
      <c r="AP464" s="21">
        <v>0</v>
      </c>
      <c r="AQ464" s="21">
        <v>0</v>
      </c>
      <c r="AR464" s="21">
        <v>0</v>
      </c>
    </row>
    <row r="465" spans="8:44" ht="43.5" x14ac:dyDescent="0.35">
      <c r="H465" s="16" t="str">
        <f xml:space="preserve"> _xll.EPMOlapMemberO("[CONTRATO].[PARENTH1].[C76292024]","","C76292024","","000;001")</f>
        <v>C76292024</v>
      </c>
      <c r="I465" s="16" t="str">
        <f xml:space="preserve"> _xll.EPMOlapMemberO("[AREA].[PARENTH1].[10000000025005]","","Gcia. Administración","","000;001")</f>
        <v>Gcia. Administración</v>
      </c>
      <c r="J465" s="17" t="str">
        <f xml:space="preserve"> _xll.EPMOlapMemberO("[RUBRO].[PARENTH1].[5118150001]","","TRAMITES Y LICENCIAS","","000;001")</f>
        <v>TRAMITES Y LICENCIAS</v>
      </c>
      <c r="K465" s="18" t="s">
        <v>1622</v>
      </c>
      <c r="L465" s="18" t="s">
        <v>40</v>
      </c>
      <c r="M465" s="28" t="s">
        <v>452</v>
      </c>
      <c r="N465" s="18" t="s">
        <v>453</v>
      </c>
      <c r="O465" s="18" t="s">
        <v>454</v>
      </c>
      <c r="P465" s="28" t="s">
        <v>501</v>
      </c>
      <c r="Q465" s="28" t="s">
        <v>557</v>
      </c>
      <c r="R465" s="18" t="s">
        <v>40</v>
      </c>
      <c r="S465" s="18" t="s">
        <v>457</v>
      </c>
      <c r="T465" s="18" t="s">
        <v>35</v>
      </c>
      <c r="U465" s="18" t="s">
        <v>1623</v>
      </c>
      <c r="V465" s="18" t="s">
        <v>459</v>
      </c>
      <c r="W465" s="18" t="s">
        <v>67</v>
      </c>
      <c r="X465" s="18" t="s">
        <v>40</v>
      </c>
      <c r="Y465" s="18" t="s">
        <v>40</v>
      </c>
      <c r="Z465" s="19" t="s">
        <v>68</v>
      </c>
      <c r="AA465" s="20">
        <v>307461977278</v>
      </c>
      <c r="AB465" s="19">
        <v>570000000</v>
      </c>
      <c r="AC465" s="21">
        <v>47500000</v>
      </c>
      <c r="AD465" s="21">
        <v>47500000</v>
      </c>
      <c r="AE465" s="21">
        <v>47500000</v>
      </c>
      <c r="AF465" s="21">
        <v>47500000</v>
      </c>
      <c r="AG465" s="21">
        <v>47500000</v>
      </c>
      <c r="AH465" s="21">
        <v>47500000</v>
      </c>
      <c r="AI465" s="21">
        <v>47500000</v>
      </c>
      <c r="AJ465" s="21">
        <v>47500000</v>
      </c>
      <c r="AK465" s="21">
        <v>47500000</v>
      </c>
      <c r="AL465" s="21">
        <v>47500000</v>
      </c>
      <c r="AM465" s="21">
        <v>47500000</v>
      </c>
      <c r="AN465" s="21">
        <v>47500000</v>
      </c>
      <c r="AO465" s="21">
        <v>0</v>
      </c>
      <c r="AP465" s="21">
        <v>0</v>
      </c>
      <c r="AQ465" s="21">
        <v>0</v>
      </c>
      <c r="AR465" s="21">
        <v>0</v>
      </c>
    </row>
    <row r="466" spans="8:44" ht="26" x14ac:dyDescent="0.35">
      <c r="H466" s="16" t="str">
        <f xml:space="preserve"> _xll.EPMOlapMemberO("[CONTRATO].[PARENTH1].[C76302024]","","C76302024","","000;001")</f>
        <v>C76302024</v>
      </c>
      <c r="I466" s="16" t="str">
        <f xml:space="preserve"> _xll.EPMOlapMemberO("[AREA].[PARENTH1].[10000000025005]","","Gcia. Administración","","000;001")</f>
        <v>Gcia. Administración</v>
      </c>
      <c r="J466" s="17" t="str">
        <f xml:space="preserve"> _xll.EPMOlapMemberO("[RUBRO].[PARENTH1].[5118150001]","","TRAMITES Y LICENCIAS","","000;001")</f>
        <v>TRAMITES Y LICENCIAS</v>
      </c>
      <c r="K466" s="18" t="s">
        <v>1624</v>
      </c>
      <c r="L466" s="18" t="s">
        <v>40</v>
      </c>
      <c r="M466" s="28" t="s">
        <v>452</v>
      </c>
      <c r="N466" s="18" t="s">
        <v>453</v>
      </c>
      <c r="O466" s="18" t="s">
        <v>454</v>
      </c>
      <c r="P466" s="28" t="s">
        <v>1625</v>
      </c>
      <c r="Q466" s="28" t="s">
        <v>557</v>
      </c>
      <c r="R466" s="18" t="s">
        <v>40</v>
      </c>
      <c r="S466" s="18" t="s">
        <v>457</v>
      </c>
      <c r="T466" s="18" t="s">
        <v>35</v>
      </c>
      <c r="U466" s="18" t="s">
        <v>1626</v>
      </c>
      <c r="V466" s="18" t="s">
        <v>459</v>
      </c>
      <c r="W466" s="18" t="s">
        <v>67</v>
      </c>
      <c r="X466" s="18" t="s">
        <v>40</v>
      </c>
      <c r="Y466" s="18" t="s">
        <v>40</v>
      </c>
      <c r="Z466" s="19" t="s">
        <v>68</v>
      </c>
      <c r="AA466" s="20">
        <v>307461977278</v>
      </c>
      <c r="AB466" s="19">
        <v>51600000</v>
      </c>
      <c r="AC466" s="21">
        <v>4300000</v>
      </c>
      <c r="AD466" s="21">
        <v>4300000</v>
      </c>
      <c r="AE466" s="21">
        <v>4300000</v>
      </c>
      <c r="AF466" s="21">
        <v>4300000</v>
      </c>
      <c r="AG466" s="21">
        <v>4300000</v>
      </c>
      <c r="AH466" s="21">
        <v>4300000</v>
      </c>
      <c r="AI466" s="21">
        <v>4300000</v>
      </c>
      <c r="AJ466" s="21">
        <v>4300000</v>
      </c>
      <c r="AK466" s="21">
        <v>4300000</v>
      </c>
      <c r="AL466" s="21">
        <v>4300000</v>
      </c>
      <c r="AM466" s="21">
        <v>4300000</v>
      </c>
      <c r="AN466" s="21">
        <v>4300000</v>
      </c>
      <c r="AO466" s="21">
        <v>0</v>
      </c>
      <c r="AP466" s="21">
        <v>0</v>
      </c>
      <c r="AQ466" s="21">
        <v>0</v>
      </c>
      <c r="AR466" s="21">
        <v>0</v>
      </c>
    </row>
    <row r="467" spans="8:44" ht="26" x14ac:dyDescent="0.35">
      <c r="H467" s="16" t="str">
        <f xml:space="preserve"> _xll.EPMOlapMemberO("[CONTRATO].[PARENTH1].[C76312024]","","C76312024","","000;001")</f>
        <v>C76312024</v>
      </c>
      <c r="I467" s="16" t="str">
        <f xml:space="preserve"> _xll.EPMOlapMemberO("[AREA].[PARENTH1].[10000000025005]","","Gcia. Administración","","000;001")</f>
        <v>Gcia. Administración</v>
      </c>
      <c r="J467" s="17" t="str">
        <f xml:space="preserve"> _xll.EPMOlapMemberO("[RUBRO].[PARENTH1].[5118150001]","","TRAMITES Y LICENCIAS","","000;001")</f>
        <v>TRAMITES Y LICENCIAS</v>
      </c>
      <c r="K467" s="18" t="s">
        <v>1627</v>
      </c>
      <c r="L467" s="18" t="s">
        <v>40</v>
      </c>
      <c r="M467" s="28" t="s">
        <v>452</v>
      </c>
      <c r="N467" s="18" t="s">
        <v>453</v>
      </c>
      <c r="O467" s="18" t="s">
        <v>454</v>
      </c>
      <c r="P467" s="28" t="s">
        <v>1628</v>
      </c>
      <c r="Q467" s="28" t="s">
        <v>557</v>
      </c>
      <c r="R467" s="18" t="s">
        <v>40</v>
      </c>
      <c r="S467" s="18" t="s">
        <v>457</v>
      </c>
      <c r="T467" s="18" t="s">
        <v>35</v>
      </c>
      <c r="U467" s="18" t="s">
        <v>1629</v>
      </c>
      <c r="V467" s="18" t="s">
        <v>459</v>
      </c>
      <c r="W467" s="18" t="s">
        <v>67</v>
      </c>
      <c r="X467" s="18" t="s">
        <v>40</v>
      </c>
      <c r="Y467" s="18" t="s">
        <v>40</v>
      </c>
      <c r="Z467" s="19" t="s">
        <v>68</v>
      </c>
      <c r="AA467" s="20">
        <v>307461977278</v>
      </c>
      <c r="AB467" s="19">
        <v>109200000</v>
      </c>
      <c r="AC467" s="21">
        <v>9100000</v>
      </c>
      <c r="AD467" s="21">
        <v>9100000</v>
      </c>
      <c r="AE467" s="21">
        <v>9100000</v>
      </c>
      <c r="AF467" s="21">
        <v>9100000</v>
      </c>
      <c r="AG467" s="21">
        <v>9100000</v>
      </c>
      <c r="AH467" s="21">
        <v>9100000</v>
      </c>
      <c r="AI467" s="21">
        <v>9100000</v>
      </c>
      <c r="AJ467" s="21">
        <v>9100000</v>
      </c>
      <c r="AK467" s="21">
        <v>9100000</v>
      </c>
      <c r="AL467" s="21">
        <v>9100000</v>
      </c>
      <c r="AM467" s="21">
        <v>9100000</v>
      </c>
      <c r="AN467" s="21">
        <v>9100000</v>
      </c>
      <c r="AO467" s="21">
        <v>0</v>
      </c>
      <c r="AP467" s="21">
        <v>0</v>
      </c>
      <c r="AQ467" s="21">
        <v>0</v>
      </c>
      <c r="AR467" s="21">
        <v>0</v>
      </c>
    </row>
    <row r="468" spans="8:44" ht="29" x14ac:dyDescent="0.35">
      <c r="H468" s="16" t="str">
        <f xml:space="preserve"> _xll.EPMOlapMemberO("[CONTRATO].[PARENTH1].[C76322024]","","C76322024","","000;001")</f>
        <v>C76322024</v>
      </c>
      <c r="I468" s="16" t="str">
        <f xml:space="preserve"> _xll.EPMOlapMemberO("[AREA].[PARENTH1].[10000000025005]","","Gcia. Administración","","000;001")</f>
        <v>Gcia. Administración</v>
      </c>
      <c r="J468" s="17" t="str">
        <f xml:space="preserve"> _xll.EPMOlapMemberO("[RUBRO].[PARENTH1].[5118150001]","","TRAMITES Y LICENCIAS","","000;001")</f>
        <v>TRAMITES Y LICENCIAS</v>
      </c>
      <c r="K468" s="18" t="s">
        <v>1630</v>
      </c>
      <c r="L468" s="18" t="s">
        <v>40</v>
      </c>
      <c r="M468" s="28" t="s">
        <v>452</v>
      </c>
      <c r="N468" s="18" t="s">
        <v>453</v>
      </c>
      <c r="O468" s="18" t="s">
        <v>454</v>
      </c>
      <c r="P468" s="28" t="s">
        <v>1631</v>
      </c>
      <c r="Q468" s="28" t="s">
        <v>557</v>
      </c>
      <c r="R468" s="18" t="s">
        <v>40</v>
      </c>
      <c r="S468" s="18" t="s">
        <v>457</v>
      </c>
      <c r="T468" s="18" t="s">
        <v>35</v>
      </c>
      <c r="U468" s="18" t="s">
        <v>1632</v>
      </c>
      <c r="V468" s="18" t="s">
        <v>459</v>
      </c>
      <c r="W468" s="18" t="s">
        <v>67</v>
      </c>
      <c r="X468" s="18" t="s">
        <v>40</v>
      </c>
      <c r="Y468" s="18" t="s">
        <v>40</v>
      </c>
      <c r="Z468" s="19" t="s">
        <v>68</v>
      </c>
      <c r="AA468" s="20">
        <v>307461977278</v>
      </c>
      <c r="AB468" s="19">
        <v>396000000</v>
      </c>
      <c r="AC468" s="21">
        <v>33000000</v>
      </c>
      <c r="AD468" s="21">
        <v>33000000</v>
      </c>
      <c r="AE468" s="21">
        <v>33000000</v>
      </c>
      <c r="AF468" s="21">
        <v>33000000</v>
      </c>
      <c r="AG468" s="21">
        <v>33000000</v>
      </c>
      <c r="AH468" s="21">
        <v>33000000</v>
      </c>
      <c r="AI468" s="21">
        <v>33000000</v>
      </c>
      <c r="AJ468" s="21">
        <v>33000000</v>
      </c>
      <c r="AK468" s="21">
        <v>33000000</v>
      </c>
      <c r="AL468" s="21">
        <v>33000000</v>
      </c>
      <c r="AM468" s="21">
        <v>33000000</v>
      </c>
      <c r="AN468" s="21">
        <v>33000000</v>
      </c>
      <c r="AO468" s="21">
        <v>0</v>
      </c>
      <c r="AP468" s="21">
        <v>0</v>
      </c>
      <c r="AQ468" s="21">
        <v>0</v>
      </c>
      <c r="AR468" s="21">
        <v>0</v>
      </c>
    </row>
    <row r="469" spans="8:44" ht="29" x14ac:dyDescent="0.35">
      <c r="H469" s="16" t="str">
        <f xml:space="preserve"> _xll.EPMOlapMemberO("[CONTRATO].[PARENTH1].[C76332024]","","C76332024","","000;001")</f>
        <v>C76332024</v>
      </c>
      <c r="I469" s="16" t="str">
        <f xml:space="preserve"> _xll.EPMOlapMemberO("[AREA].[PARENTH1].[10000000025005]","","Gcia. Administración","","000;001")</f>
        <v>Gcia. Administración</v>
      </c>
      <c r="J469" s="17" t="str">
        <f xml:space="preserve"> _xll.EPMOlapMemberO("[RUBRO].[PARENTH1].[5118150001]","","TRAMITES Y LICENCIAS","","000;001")</f>
        <v>TRAMITES Y LICENCIAS</v>
      </c>
      <c r="K469" s="18" t="s">
        <v>1633</v>
      </c>
      <c r="L469" s="18" t="s">
        <v>40</v>
      </c>
      <c r="M469" s="28" t="s">
        <v>452</v>
      </c>
      <c r="N469" s="18" t="s">
        <v>453</v>
      </c>
      <c r="O469" s="18" t="s">
        <v>454</v>
      </c>
      <c r="P469" s="28" t="s">
        <v>861</v>
      </c>
      <c r="Q469" s="28" t="s">
        <v>557</v>
      </c>
      <c r="R469" s="18" t="s">
        <v>40</v>
      </c>
      <c r="S469" s="18" t="s">
        <v>457</v>
      </c>
      <c r="T469" s="18" t="s">
        <v>35</v>
      </c>
      <c r="U469" s="18" t="s">
        <v>1634</v>
      </c>
      <c r="V469" s="18" t="s">
        <v>459</v>
      </c>
      <c r="W469" s="18" t="s">
        <v>67</v>
      </c>
      <c r="X469" s="18" t="s">
        <v>40</v>
      </c>
      <c r="Y469" s="18" t="s">
        <v>40</v>
      </c>
      <c r="Z469" s="19" t="s">
        <v>68</v>
      </c>
      <c r="AA469" s="20">
        <v>307461977278</v>
      </c>
      <c r="AB469" s="19">
        <v>420000000</v>
      </c>
      <c r="AC469" s="21">
        <v>35000000</v>
      </c>
      <c r="AD469" s="21">
        <v>35000000</v>
      </c>
      <c r="AE469" s="21">
        <v>35000000</v>
      </c>
      <c r="AF469" s="21">
        <v>35000000</v>
      </c>
      <c r="AG469" s="21">
        <v>35000000</v>
      </c>
      <c r="AH469" s="21">
        <v>35000000</v>
      </c>
      <c r="AI469" s="21">
        <v>35000000</v>
      </c>
      <c r="AJ469" s="21">
        <v>35000000</v>
      </c>
      <c r="AK469" s="21">
        <v>35000000</v>
      </c>
      <c r="AL469" s="21">
        <v>35000000</v>
      </c>
      <c r="AM469" s="21">
        <v>35000000</v>
      </c>
      <c r="AN469" s="21">
        <v>35000000</v>
      </c>
      <c r="AO469" s="21">
        <v>0</v>
      </c>
      <c r="AP469" s="21">
        <v>0</v>
      </c>
      <c r="AQ469" s="21">
        <v>0</v>
      </c>
      <c r="AR469" s="21">
        <v>0</v>
      </c>
    </row>
    <row r="470" spans="8:44" ht="29" x14ac:dyDescent="0.35">
      <c r="H470" s="16" t="str">
        <f xml:space="preserve"> _xll.EPMOlapMemberO("[CONTRATO].[PARENTH1].[C76342024]","","C76342024","","000;001")</f>
        <v>C76342024</v>
      </c>
      <c r="I470" s="16" t="str">
        <f xml:space="preserve"> _xll.EPMOlapMemberO("[AREA].[PARENTH1].[10000000025005]","","Gcia. Administración","","000;001")</f>
        <v>Gcia. Administración</v>
      </c>
      <c r="J470" s="17" t="str">
        <f xml:space="preserve"> _xll.EPMOlapMemberO("[RUBRO].[PARENTH1].[5118150001]","","TRAMITES Y LICENCIAS","","000;001")</f>
        <v>TRAMITES Y LICENCIAS</v>
      </c>
      <c r="K470" s="18" t="s">
        <v>1635</v>
      </c>
      <c r="L470" s="18" t="s">
        <v>40</v>
      </c>
      <c r="M470" s="28" t="s">
        <v>452</v>
      </c>
      <c r="N470" s="18" t="s">
        <v>453</v>
      </c>
      <c r="O470" s="18" t="s">
        <v>454</v>
      </c>
      <c r="P470" s="28" t="s">
        <v>1636</v>
      </c>
      <c r="Q470" s="28" t="s">
        <v>557</v>
      </c>
      <c r="R470" s="18" t="s">
        <v>40</v>
      </c>
      <c r="S470" s="18" t="s">
        <v>457</v>
      </c>
      <c r="T470" s="18" t="s">
        <v>35</v>
      </c>
      <c r="U470" s="18" t="s">
        <v>1637</v>
      </c>
      <c r="V470" s="18" t="s">
        <v>459</v>
      </c>
      <c r="W470" s="18" t="s">
        <v>67</v>
      </c>
      <c r="X470" s="18" t="s">
        <v>40</v>
      </c>
      <c r="Y470" s="18" t="s">
        <v>40</v>
      </c>
      <c r="Z470" s="19" t="s">
        <v>68</v>
      </c>
      <c r="AA470" s="20">
        <v>307461977278</v>
      </c>
      <c r="AB470" s="19">
        <v>570000000</v>
      </c>
      <c r="AC470" s="21">
        <v>47500000</v>
      </c>
      <c r="AD470" s="21">
        <v>47500000</v>
      </c>
      <c r="AE470" s="21">
        <v>47500000</v>
      </c>
      <c r="AF470" s="21">
        <v>47500000</v>
      </c>
      <c r="AG470" s="21">
        <v>47500000</v>
      </c>
      <c r="AH470" s="21">
        <v>47500000</v>
      </c>
      <c r="AI470" s="21">
        <v>47500000</v>
      </c>
      <c r="AJ470" s="21">
        <v>47500000</v>
      </c>
      <c r="AK470" s="21">
        <v>47500000</v>
      </c>
      <c r="AL470" s="21">
        <v>47500000</v>
      </c>
      <c r="AM470" s="21">
        <v>47500000</v>
      </c>
      <c r="AN470" s="21">
        <v>47500000</v>
      </c>
      <c r="AO470" s="21">
        <v>0</v>
      </c>
      <c r="AP470" s="21">
        <v>0</v>
      </c>
      <c r="AQ470" s="21">
        <v>0</v>
      </c>
      <c r="AR470" s="21">
        <v>0</v>
      </c>
    </row>
    <row r="471" spans="8:44" ht="29" x14ac:dyDescent="0.35">
      <c r="H471" s="16" t="str">
        <f xml:space="preserve"> _xll.EPMOlapMemberO("[CONTRATO].[PARENTH1].[C77062024]","","C77062024","","000;001")</f>
        <v>C77062024</v>
      </c>
      <c r="I471" s="16" t="str">
        <f xml:space="preserve"> _xll.EPMOlapMemberO("[AREA].[PARENTH1].[10000000025005]","","Gcia. Administración","","000;001")</f>
        <v>Gcia. Administración</v>
      </c>
      <c r="J471" s="17" t="str">
        <f xml:space="preserve"> _xll.EPMOlapMemberO("[RUBRO].[PARENTH1].[5118150001]","","TRAMITES Y LICENCIAS","","000;001")</f>
        <v>TRAMITES Y LICENCIAS</v>
      </c>
      <c r="K471" s="18" t="s">
        <v>1638</v>
      </c>
      <c r="L471" s="18" t="s">
        <v>40</v>
      </c>
      <c r="M471" s="28" t="s">
        <v>452</v>
      </c>
      <c r="N471" s="18" t="s">
        <v>453</v>
      </c>
      <c r="O471" s="18" t="s">
        <v>454</v>
      </c>
      <c r="P471" s="28" t="s">
        <v>1639</v>
      </c>
      <c r="Q471" s="28" t="s">
        <v>486</v>
      </c>
      <c r="R471" s="18" t="s">
        <v>40</v>
      </c>
      <c r="S471" s="18" t="s">
        <v>457</v>
      </c>
      <c r="T471" s="18" t="s">
        <v>35</v>
      </c>
      <c r="U471" s="18" t="s">
        <v>458</v>
      </c>
      <c r="V471" s="18" t="s">
        <v>459</v>
      </c>
      <c r="W471" s="18" t="s">
        <v>67</v>
      </c>
      <c r="X471" s="18" t="s">
        <v>40</v>
      </c>
      <c r="Y471" s="18" t="s">
        <v>40</v>
      </c>
      <c r="Z471" s="19" t="s">
        <v>68</v>
      </c>
      <c r="AA471" s="20">
        <v>307461977278</v>
      </c>
      <c r="AB471" s="19">
        <v>600000000</v>
      </c>
      <c r="AC471" s="21">
        <v>0</v>
      </c>
      <c r="AD471" s="21">
        <v>63636363</v>
      </c>
      <c r="AE471" s="21">
        <v>63636363</v>
      </c>
      <c r="AF471" s="21">
        <v>63636363</v>
      </c>
      <c r="AG471" s="21">
        <v>63636363</v>
      </c>
      <c r="AH471" s="21">
        <v>63636363</v>
      </c>
      <c r="AI471" s="21">
        <v>63636363</v>
      </c>
      <c r="AJ471" s="21">
        <v>53636363</v>
      </c>
      <c r="AK471" s="21">
        <v>33636363</v>
      </c>
      <c r="AL471" s="21">
        <v>33636363</v>
      </c>
      <c r="AM471" s="21">
        <v>33636363</v>
      </c>
      <c r="AN471" s="21">
        <v>63636370</v>
      </c>
      <c r="AO471" s="21">
        <v>0</v>
      </c>
      <c r="AP471" s="21">
        <v>0</v>
      </c>
      <c r="AQ471" s="21">
        <v>0</v>
      </c>
      <c r="AR471" s="21">
        <v>0</v>
      </c>
    </row>
    <row r="472" spans="8:44" ht="29" x14ac:dyDescent="0.35">
      <c r="H472" s="16" t="str">
        <f xml:space="preserve"> _xll.EPMOlapMemberO("[CONTRATO].[PARENTH1].[C77072024]","","C77072024","","000;001")</f>
        <v>C77072024</v>
      </c>
      <c r="I472" s="16" t="str">
        <f xml:space="preserve"> _xll.EPMOlapMemberO("[AREA].[PARENTH1].[10000000025005]","","Gcia. Administración","","000;001")</f>
        <v>Gcia. Administración</v>
      </c>
      <c r="J472" s="17" t="str">
        <f xml:space="preserve"> _xll.EPMOlapMemberO("[RUBRO].[PARENTH1].[5118150001]","","TRAMITES Y LICENCIAS","","000;001")</f>
        <v>TRAMITES Y LICENCIAS</v>
      </c>
      <c r="K472" s="18" t="s">
        <v>1640</v>
      </c>
      <c r="L472" s="18" t="s">
        <v>40</v>
      </c>
      <c r="M472" s="28" t="s">
        <v>452</v>
      </c>
      <c r="N472" s="18" t="s">
        <v>453</v>
      </c>
      <c r="O472" s="18" t="s">
        <v>454</v>
      </c>
      <c r="P472" s="28" t="s">
        <v>1641</v>
      </c>
      <c r="Q472" s="28" t="s">
        <v>486</v>
      </c>
      <c r="R472" s="18" t="s">
        <v>40</v>
      </c>
      <c r="S472" s="18" t="s">
        <v>457</v>
      </c>
      <c r="T472" s="18" t="s">
        <v>35</v>
      </c>
      <c r="U472" s="18" t="s">
        <v>458</v>
      </c>
      <c r="V472" s="18" t="s">
        <v>459</v>
      </c>
      <c r="W472" s="18" t="s">
        <v>67</v>
      </c>
      <c r="X472" s="18" t="s">
        <v>40</v>
      </c>
      <c r="Y472" s="18" t="s">
        <v>40</v>
      </c>
      <c r="Z472" s="19" t="s">
        <v>68</v>
      </c>
      <c r="AA472" s="20">
        <v>307461977278</v>
      </c>
      <c r="AB472" s="19">
        <v>900000000</v>
      </c>
      <c r="AC472" s="21">
        <v>0</v>
      </c>
      <c r="AD472" s="21">
        <v>81818181</v>
      </c>
      <c r="AE472" s="21">
        <v>81818181</v>
      </c>
      <c r="AF472" s="21">
        <v>81818181</v>
      </c>
      <c r="AG472" s="21">
        <v>81818181</v>
      </c>
      <c r="AH472" s="21">
        <v>81818181</v>
      </c>
      <c r="AI472" s="21">
        <v>81818181</v>
      </c>
      <c r="AJ472" s="21">
        <v>81818181</v>
      </c>
      <c r="AK472" s="21">
        <v>81818181</v>
      </c>
      <c r="AL472" s="21">
        <v>81818181</v>
      </c>
      <c r="AM472" s="21">
        <v>81818181</v>
      </c>
      <c r="AN472" s="21">
        <v>81818190</v>
      </c>
      <c r="AO472" s="21">
        <v>0</v>
      </c>
      <c r="AP472" s="21">
        <v>0</v>
      </c>
      <c r="AQ472" s="21">
        <v>0</v>
      </c>
      <c r="AR472" s="21">
        <v>0</v>
      </c>
    </row>
    <row r="473" spans="8:44" ht="26" x14ac:dyDescent="0.35">
      <c r="H473" s="16" t="str">
        <f xml:space="preserve"> _xll.EPMOlapMemberO("[CONTRATO].[PARENTH1].[C77082024]","","C77082024","","000;001")</f>
        <v>C77082024</v>
      </c>
      <c r="I473" s="16" t="str">
        <f xml:space="preserve"> _xll.EPMOlapMemberO("[AREA].[PARENTH1].[10000000025005]","","Gcia. Administración","","000;001")</f>
        <v>Gcia. Administración</v>
      </c>
      <c r="J473" s="17" t="str">
        <f xml:space="preserve"> _xll.EPMOlapMemberO("[RUBRO].[PARENTH1].[5118150001]","","TRAMITES Y LICENCIAS","","000;001")</f>
        <v>TRAMITES Y LICENCIAS</v>
      </c>
      <c r="K473" s="18" t="s">
        <v>1642</v>
      </c>
      <c r="L473" s="18" t="s">
        <v>40</v>
      </c>
      <c r="M473" s="28" t="s">
        <v>452</v>
      </c>
      <c r="N473" s="18" t="s">
        <v>453</v>
      </c>
      <c r="O473" s="18" t="s">
        <v>454</v>
      </c>
      <c r="P473" s="28" t="s">
        <v>483</v>
      </c>
      <c r="Q473" s="28" t="s">
        <v>486</v>
      </c>
      <c r="R473" s="18" t="s">
        <v>40</v>
      </c>
      <c r="S473" s="18" t="s">
        <v>457</v>
      </c>
      <c r="T473" s="18" t="s">
        <v>35</v>
      </c>
      <c r="U473" s="18" t="s">
        <v>458</v>
      </c>
      <c r="V473" s="18" t="s">
        <v>459</v>
      </c>
      <c r="W473" s="18" t="s">
        <v>67</v>
      </c>
      <c r="X473" s="18" t="s">
        <v>40</v>
      </c>
      <c r="Y473" s="18" t="s">
        <v>40</v>
      </c>
      <c r="Z473" s="19" t="s">
        <v>68</v>
      </c>
      <c r="AA473" s="20">
        <v>307461977278</v>
      </c>
      <c r="AB473" s="19">
        <v>6000000000</v>
      </c>
      <c r="AC473" s="21">
        <v>0</v>
      </c>
      <c r="AD473" s="21">
        <v>545454545</v>
      </c>
      <c r="AE473" s="21">
        <v>545454545</v>
      </c>
      <c r="AF473" s="21">
        <v>545454545</v>
      </c>
      <c r="AG473" s="21">
        <v>545454545</v>
      </c>
      <c r="AH473" s="21">
        <v>545454545</v>
      </c>
      <c r="AI473" s="21">
        <v>545454545</v>
      </c>
      <c r="AJ473" s="21">
        <v>545454545</v>
      </c>
      <c r="AK473" s="21">
        <v>545454545</v>
      </c>
      <c r="AL473" s="21">
        <v>545454545</v>
      </c>
      <c r="AM473" s="21">
        <v>545454545</v>
      </c>
      <c r="AN473" s="21">
        <v>545454550</v>
      </c>
      <c r="AO473" s="21">
        <v>0</v>
      </c>
      <c r="AP473" s="21">
        <v>0</v>
      </c>
      <c r="AQ473" s="21">
        <v>0</v>
      </c>
      <c r="AR473" s="21">
        <v>0</v>
      </c>
    </row>
    <row r="474" spans="8:44" ht="26" x14ac:dyDescent="0.35">
      <c r="H474" s="16" t="str">
        <f xml:space="preserve"> _xll.EPMOlapMemberO("[CONTRATO].[PARENTH1].[C77092024]","","C77092024","","000;001")</f>
        <v>C77092024</v>
      </c>
      <c r="I474" s="16" t="str">
        <f xml:space="preserve"> _xll.EPMOlapMemberO("[AREA].[PARENTH1].[10000000025005]","","Gcia. Administración","","000;001")</f>
        <v>Gcia. Administración</v>
      </c>
      <c r="J474" s="17" t="str">
        <f xml:space="preserve"> _xll.EPMOlapMemberO("[RUBRO].[PARENTH1].[5118150001]","","TRAMITES Y LICENCIAS","","000;001")</f>
        <v>TRAMITES Y LICENCIAS</v>
      </c>
      <c r="K474" s="18" t="s">
        <v>1643</v>
      </c>
      <c r="L474" s="18" t="s">
        <v>40</v>
      </c>
      <c r="M474" s="28" t="s">
        <v>452</v>
      </c>
      <c r="N474" s="18" t="s">
        <v>453</v>
      </c>
      <c r="O474" s="18" t="s">
        <v>454</v>
      </c>
      <c r="P474" s="28" t="s">
        <v>575</v>
      </c>
      <c r="Q474" s="28" t="s">
        <v>486</v>
      </c>
      <c r="R474" s="18" t="s">
        <v>40</v>
      </c>
      <c r="S474" s="18" t="s">
        <v>457</v>
      </c>
      <c r="T474" s="18" t="s">
        <v>35</v>
      </c>
      <c r="U474" s="18" t="s">
        <v>458</v>
      </c>
      <c r="V474" s="18" t="s">
        <v>459</v>
      </c>
      <c r="W474" s="18" t="s">
        <v>67</v>
      </c>
      <c r="X474" s="18" t="s">
        <v>40</v>
      </c>
      <c r="Y474" s="18" t="s">
        <v>40</v>
      </c>
      <c r="Z474" s="19" t="s">
        <v>68</v>
      </c>
      <c r="AA474" s="20">
        <v>307461977278</v>
      </c>
      <c r="AB474" s="19">
        <v>300000000</v>
      </c>
      <c r="AC474" s="21">
        <v>0</v>
      </c>
      <c r="AD474" s="21">
        <v>27272727</v>
      </c>
      <c r="AE474" s="21">
        <v>27272727</v>
      </c>
      <c r="AF474" s="21">
        <v>27272727</v>
      </c>
      <c r="AG474" s="21">
        <v>27272727</v>
      </c>
      <c r="AH474" s="21">
        <v>27272727</v>
      </c>
      <c r="AI474" s="21">
        <v>27272727</v>
      </c>
      <c r="AJ474" s="21">
        <v>27272727</v>
      </c>
      <c r="AK474" s="21">
        <v>27272727</v>
      </c>
      <c r="AL474" s="21">
        <v>27272727</v>
      </c>
      <c r="AM474" s="21">
        <v>27272727</v>
      </c>
      <c r="AN474" s="21">
        <v>27272730</v>
      </c>
      <c r="AO474" s="21">
        <v>0</v>
      </c>
      <c r="AP474" s="21">
        <v>0</v>
      </c>
      <c r="AQ474" s="21">
        <v>0</v>
      </c>
      <c r="AR474" s="21">
        <v>0</v>
      </c>
    </row>
    <row r="475" spans="8:44" ht="29" x14ac:dyDescent="0.35">
      <c r="H475" s="16" t="str">
        <f xml:space="preserve"> _xll.EPMOlapMemberO("[CONTRATO].[PARENTH1].[C77102024]","","C77102024","","000;001")</f>
        <v>C77102024</v>
      </c>
      <c r="I475" s="16" t="str">
        <f xml:space="preserve"> _xll.EPMOlapMemberO("[AREA].[PARENTH1].[10000000025005]","","Gcia. Administración","","000;001")</f>
        <v>Gcia. Administración</v>
      </c>
      <c r="J475" s="17" t="str">
        <f xml:space="preserve"> _xll.EPMOlapMemberO("[RUBRO].[PARENTH1].[5118150001]","","TRAMITES Y LICENCIAS","","000;001")</f>
        <v>TRAMITES Y LICENCIAS</v>
      </c>
      <c r="K475" s="18" t="s">
        <v>1644</v>
      </c>
      <c r="L475" s="18" t="s">
        <v>40</v>
      </c>
      <c r="M475" s="28" t="s">
        <v>452</v>
      </c>
      <c r="N475" s="18" t="s">
        <v>453</v>
      </c>
      <c r="O475" s="18" t="s">
        <v>454</v>
      </c>
      <c r="P475" s="28" t="s">
        <v>1645</v>
      </c>
      <c r="Q475" s="28" t="s">
        <v>486</v>
      </c>
      <c r="R475" s="18" t="s">
        <v>40</v>
      </c>
      <c r="S475" s="18" t="s">
        <v>457</v>
      </c>
      <c r="T475" s="18" t="s">
        <v>35</v>
      </c>
      <c r="U475" s="18" t="s">
        <v>458</v>
      </c>
      <c r="V475" s="18" t="s">
        <v>459</v>
      </c>
      <c r="W475" s="18" t="s">
        <v>67</v>
      </c>
      <c r="X475" s="18" t="s">
        <v>40</v>
      </c>
      <c r="Y475" s="18" t="s">
        <v>40</v>
      </c>
      <c r="Z475" s="19" t="s">
        <v>68</v>
      </c>
      <c r="AA475" s="20">
        <v>307461977278</v>
      </c>
      <c r="AB475" s="19">
        <v>600000000</v>
      </c>
      <c r="AC475" s="21">
        <v>0</v>
      </c>
      <c r="AD475" s="21">
        <v>54545454</v>
      </c>
      <c r="AE475" s="21">
        <v>54545454</v>
      </c>
      <c r="AF475" s="21">
        <v>54545454</v>
      </c>
      <c r="AG475" s="21">
        <v>54545454</v>
      </c>
      <c r="AH475" s="21">
        <v>54545454</v>
      </c>
      <c r="AI475" s="21">
        <v>54545454</v>
      </c>
      <c r="AJ475" s="21">
        <v>54545454</v>
      </c>
      <c r="AK475" s="21">
        <v>54545454</v>
      </c>
      <c r="AL475" s="21">
        <v>54545454</v>
      </c>
      <c r="AM475" s="21">
        <v>54545454</v>
      </c>
      <c r="AN475" s="21">
        <v>54545460</v>
      </c>
      <c r="AO475" s="21">
        <v>0</v>
      </c>
      <c r="AP475" s="21">
        <v>0</v>
      </c>
      <c r="AQ475" s="21">
        <v>0</v>
      </c>
      <c r="AR475" s="21">
        <v>0</v>
      </c>
    </row>
    <row r="476" spans="8:44" ht="26" x14ac:dyDescent="0.35">
      <c r="H476" s="16" t="str">
        <f xml:space="preserve"> _xll.EPMOlapMemberO("[CONTRATO].[PARENTH1].[C77112024]","","C77112024","","000;001")</f>
        <v>C77112024</v>
      </c>
      <c r="I476" s="16" t="str">
        <f xml:space="preserve"> _xll.EPMOlapMemberO("[AREA].[PARENTH1].[10000000025005]","","Gcia. Administración","","000;001")</f>
        <v>Gcia. Administración</v>
      </c>
      <c r="J476" s="17" t="str">
        <f xml:space="preserve"> _xll.EPMOlapMemberO("[RUBRO].[PARENTH1].[5118150001]","","TRAMITES Y LICENCIAS","","000;001")</f>
        <v>TRAMITES Y LICENCIAS</v>
      </c>
      <c r="K476" s="18" t="s">
        <v>1646</v>
      </c>
      <c r="L476" s="18" t="s">
        <v>40</v>
      </c>
      <c r="M476" s="28" t="s">
        <v>452</v>
      </c>
      <c r="N476" s="18" t="s">
        <v>453</v>
      </c>
      <c r="O476" s="18" t="s">
        <v>454</v>
      </c>
      <c r="P476" s="28" t="s">
        <v>863</v>
      </c>
      <c r="Q476" s="28" t="s">
        <v>486</v>
      </c>
      <c r="R476" s="18" t="s">
        <v>40</v>
      </c>
      <c r="S476" s="18" t="s">
        <v>457</v>
      </c>
      <c r="T476" s="18" t="s">
        <v>35</v>
      </c>
      <c r="U476" s="18" t="s">
        <v>458</v>
      </c>
      <c r="V476" s="18" t="s">
        <v>459</v>
      </c>
      <c r="W476" s="18" t="s">
        <v>67</v>
      </c>
      <c r="X476" s="18" t="s">
        <v>40</v>
      </c>
      <c r="Y476" s="18" t="s">
        <v>40</v>
      </c>
      <c r="Z476" s="19" t="s">
        <v>68</v>
      </c>
      <c r="AA476" s="20">
        <v>307461977278</v>
      </c>
      <c r="AB476" s="19">
        <v>2100000000</v>
      </c>
      <c r="AC476" s="21">
        <v>0</v>
      </c>
      <c r="AD476" s="21">
        <v>190909090</v>
      </c>
      <c r="AE476" s="21">
        <v>190909090</v>
      </c>
      <c r="AF476" s="21">
        <v>190909090</v>
      </c>
      <c r="AG476" s="21">
        <v>190909090</v>
      </c>
      <c r="AH476" s="21">
        <v>190909090</v>
      </c>
      <c r="AI476" s="21">
        <v>190909090</v>
      </c>
      <c r="AJ476" s="21">
        <v>190909090</v>
      </c>
      <c r="AK476" s="21">
        <v>190909090</v>
      </c>
      <c r="AL476" s="21">
        <v>190909090</v>
      </c>
      <c r="AM476" s="21">
        <v>190909095</v>
      </c>
      <c r="AN476" s="21">
        <v>190909095</v>
      </c>
      <c r="AO476" s="21">
        <v>0</v>
      </c>
      <c r="AP476" s="21">
        <v>0</v>
      </c>
      <c r="AQ476" s="21">
        <v>0</v>
      </c>
      <c r="AR476" s="21">
        <v>0</v>
      </c>
    </row>
    <row r="477" spans="8:44" ht="29" x14ac:dyDescent="0.35">
      <c r="H477" s="16" t="str">
        <f xml:space="preserve"> _xll.EPMOlapMemberO("[CONTRATO].[PARENTH1].[C77122024]","","C77122024","","000;001")</f>
        <v>C77122024</v>
      </c>
      <c r="I477" s="16" t="str">
        <f xml:space="preserve"> _xll.EPMOlapMemberO("[AREA].[PARENTH1].[10000000025005]","","Gcia. Administración","","000;001")</f>
        <v>Gcia. Administración</v>
      </c>
      <c r="J477" s="17" t="str">
        <f xml:space="preserve"> _xll.EPMOlapMemberO("[RUBRO].[PARENTH1].[5118150001]","","TRAMITES Y LICENCIAS","","000;001")</f>
        <v>TRAMITES Y LICENCIAS</v>
      </c>
      <c r="K477" s="18" t="s">
        <v>1647</v>
      </c>
      <c r="L477" s="18" t="s">
        <v>40</v>
      </c>
      <c r="M477" s="28" t="s">
        <v>452</v>
      </c>
      <c r="N477" s="18" t="s">
        <v>453</v>
      </c>
      <c r="O477" s="18" t="s">
        <v>454</v>
      </c>
      <c r="P477" s="28" t="s">
        <v>876</v>
      </c>
      <c r="Q477" s="28" t="s">
        <v>486</v>
      </c>
      <c r="R477" s="18" t="s">
        <v>40</v>
      </c>
      <c r="S477" s="18" t="s">
        <v>457</v>
      </c>
      <c r="T477" s="18" t="s">
        <v>35</v>
      </c>
      <c r="U477" s="18" t="s">
        <v>458</v>
      </c>
      <c r="V477" s="18" t="s">
        <v>459</v>
      </c>
      <c r="W477" s="18" t="s">
        <v>67</v>
      </c>
      <c r="X477" s="18" t="s">
        <v>40</v>
      </c>
      <c r="Y477" s="18" t="s">
        <v>40</v>
      </c>
      <c r="Z477" s="19" t="s">
        <v>68</v>
      </c>
      <c r="AA477" s="20">
        <v>307461977278</v>
      </c>
      <c r="AB477" s="19">
        <v>615000000</v>
      </c>
      <c r="AC477" s="21">
        <v>0</v>
      </c>
      <c r="AD477" s="21">
        <v>63636363</v>
      </c>
      <c r="AE477" s="21">
        <v>63636363</v>
      </c>
      <c r="AF477" s="21">
        <v>63636363</v>
      </c>
      <c r="AG477" s="21">
        <v>63636363</v>
      </c>
      <c r="AH477" s="21">
        <v>63636363</v>
      </c>
      <c r="AI477" s="21">
        <v>63636363</v>
      </c>
      <c r="AJ477" s="21">
        <v>63636363</v>
      </c>
      <c r="AK477" s="21">
        <v>63636363</v>
      </c>
      <c r="AL477" s="21">
        <v>58636363</v>
      </c>
      <c r="AM477" s="21">
        <v>23636367</v>
      </c>
      <c r="AN477" s="21">
        <v>23636366</v>
      </c>
      <c r="AO477" s="21">
        <v>0</v>
      </c>
      <c r="AP477" s="21">
        <v>0</v>
      </c>
      <c r="AQ477" s="21">
        <v>0</v>
      </c>
      <c r="AR477" s="21">
        <v>0</v>
      </c>
    </row>
    <row r="478" spans="8:44" ht="29" x14ac:dyDescent="0.35">
      <c r="H478" s="16" t="str">
        <f xml:space="preserve"> _xll.EPMOlapMemberO("[CONTRATO].[PARENTH1].[C77132024]","","C77132024","","000;001")</f>
        <v>C77132024</v>
      </c>
      <c r="I478" s="16" t="str">
        <f xml:space="preserve"> _xll.EPMOlapMemberO("[AREA].[PARENTH1].[10000000025005]","","Gcia. Administración","","000;001")</f>
        <v>Gcia. Administración</v>
      </c>
      <c r="J478" s="17" t="str">
        <f xml:space="preserve"> _xll.EPMOlapMemberO("[RUBRO].[PARENTH1].[5118150001]","","TRAMITES Y LICENCIAS","","000;001")</f>
        <v>TRAMITES Y LICENCIAS</v>
      </c>
      <c r="K478" s="18" t="s">
        <v>1648</v>
      </c>
      <c r="L478" s="18" t="s">
        <v>40</v>
      </c>
      <c r="M478" s="28" t="s">
        <v>452</v>
      </c>
      <c r="N478" s="18" t="s">
        <v>453</v>
      </c>
      <c r="O478" s="18" t="s">
        <v>454</v>
      </c>
      <c r="P478" s="28" t="s">
        <v>817</v>
      </c>
      <c r="Q478" s="28" t="s">
        <v>486</v>
      </c>
      <c r="R478" s="18" t="s">
        <v>40</v>
      </c>
      <c r="S478" s="18" t="s">
        <v>457</v>
      </c>
      <c r="T478" s="18" t="s">
        <v>35</v>
      </c>
      <c r="U478" s="18" t="s">
        <v>458</v>
      </c>
      <c r="V478" s="18" t="s">
        <v>459</v>
      </c>
      <c r="W478" s="18" t="s">
        <v>67</v>
      </c>
      <c r="X478" s="18" t="s">
        <v>40</v>
      </c>
      <c r="Y478" s="18" t="s">
        <v>40</v>
      </c>
      <c r="Z478" s="19" t="s">
        <v>68</v>
      </c>
      <c r="AA478" s="20">
        <v>307461977278</v>
      </c>
      <c r="AB478" s="19">
        <v>585000000</v>
      </c>
      <c r="AC478" s="21">
        <v>0</v>
      </c>
      <c r="AD478" s="21">
        <v>63636363</v>
      </c>
      <c r="AE478" s="21">
        <v>63636363</v>
      </c>
      <c r="AF478" s="21">
        <v>63636363</v>
      </c>
      <c r="AG478" s="21">
        <v>63636363</v>
      </c>
      <c r="AH478" s="21">
        <v>63636363</v>
      </c>
      <c r="AI478" s="21">
        <v>63636363</v>
      </c>
      <c r="AJ478" s="21">
        <v>68636363</v>
      </c>
      <c r="AK478" s="21">
        <v>33636363</v>
      </c>
      <c r="AL478" s="21">
        <v>33636363</v>
      </c>
      <c r="AM478" s="21">
        <v>33636366</v>
      </c>
      <c r="AN478" s="21">
        <v>33636367</v>
      </c>
      <c r="AO478" s="21">
        <v>0</v>
      </c>
      <c r="AP478" s="21">
        <v>0</v>
      </c>
      <c r="AQ478" s="21">
        <v>0</v>
      </c>
      <c r="AR478" s="21">
        <v>0</v>
      </c>
    </row>
    <row r="479" spans="8:44" ht="29" x14ac:dyDescent="0.35">
      <c r="H479" s="16" t="str">
        <f xml:space="preserve"> _xll.EPMOlapMemberO("[CONTRATO].[PARENTH1].[C77142024]","","C77142024","","000;001")</f>
        <v>C77142024</v>
      </c>
      <c r="I479" s="16" t="str">
        <f xml:space="preserve"> _xll.EPMOlapMemberO("[AREA].[PARENTH1].[10000000025005]","","Gcia. Administración","","000;001")</f>
        <v>Gcia. Administración</v>
      </c>
      <c r="J479" s="17" t="str">
        <f xml:space="preserve"> _xll.EPMOlapMemberO("[RUBRO].[PARENTH1].[5118150001]","","TRAMITES Y LICENCIAS","","000;001")</f>
        <v>TRAMITES Y LICENCIAS</v>
      </c>
      <c r="K479" s="18" t="s">
        <v>1649</v>
      </c>
      <c r="L479" s="18" t="s">
        <v>40</v>
      </c>
      <c r="M479" s="28" t="s">
        <v>452</v>
      </c>
      <c r="N479" s="18" t="s">
        <v>453</v>
      </c>
      <c r="O479" s="18" t="s">
        <v>454</v>
      </c>
      <c r="P479" s="28" t="s">
        <v>1650</v>
      </c>
      <c r="Q479" s="28" t="s">
        <v>486</v>
      </c>
      <c r="R479" s="18" t="s">
        <v>40</v>
      </c>
      <c r="S479" s="18" t="s">
        <v>457</v>
      </c>
      <c r="T479" s="18" t="s">
        <v>35</v>
      </c>
      <c r="U479" s="18" t="s">
        <v>458</v>
      </c>
      <c r="V479" s="18" t="s">
        <v>459</v>
      </c>
      <c r="W479" s="18" t="s">
        <v>67</v>
      </c>
      <c r="X479" s="18" t="s">
        <v>40</v>
      </c>
      <c r="Y479" s="18" t="s">
        <v>40</v>
      </c>
      <c r="Z479" s="19" t="s">
        <v>68</v>
      </c>
      <c r="AA479" s="20">
        <v>307461977278</v>
      </c>
      <c r="AB479" s="19">
        <v>150000000</v>
      </c>
      <c r="AC479" s="21">
        <v>0</v>
      </c>
      <c r="AD479" s="21">
        <v>13636363</v>
      </c>
      <c r="AE479" s="21">
        <v>13636363</v>
      </c>
      <c r="AF479" s="21">
        <v>13636363</v>
      </c>
      <c r="AG479" s="21">
        <v>13636363</v>
      </c>
      <c r="AH479" s="21">
        <v>13636363</v>
      </c>
      <c r="AI479" s="21">
        <v>13636363</v>
      </c>
      <c r="AJ479" s="21">
        <v>13636363</v>
      </c>
      <c r="AK479" s="21">
        <v>13636363</v>
      </c>
      <c r="AL479" s="21">
        <v>13636363</v>
      </c>
      <c r="AM479" s="21">
        <v>13636366</v>
      </c>
      <c r="AN479" s="21">
        <v>13636367</v>
      </c>
      <c r="AO479" s="21">
        <v>0</v>
      </c>
      <c r="AP479" s="21">
        <v>0</v>
      </c>
      <c r="AQ479" s="21">
        <v>0</v>
      </c>
      <c r="AR479" s="21">
        <v>0</v>
      </c>
    </row>
    <row r="480" spans="8:44" ht="26" x14ac:dyDescent="0.35">
      <c r="H480" s="16" t="str">
        <f xml:space="preserve"> _xll.EPMOlapMemberO("[CONTRATO].[PARENTH1].[C77152024]","","C77152024","","000;001")</f>
        <v>C77152024</v>
      </c>
      <c r="I480" s="16" t="str">
        <f xml:space="preserve"> _xll.EPMOlapMemberO("[AREA].[PARENTH1].[10000000025005]","","Gcia. Administración","","000;001")</f>
        <v>Gcia. Administración</v>
      </c>
      <c r="J480" s="17" t="str">
        <f xml:space="preserve"> _xll.EPMOlapMemberO("[RUBRO].[PARENTH1].[5118150001]","","TRAMITES Y LICENCIAS","","000;001")</f>
        <v>TRAMITES Y LICENCIAS</v>
      </c>
      <c r="K480" s="18" t="s">
        <v>1651</v>
      </c>
      <c r="L480" s="18" t="s">
        <v>40</v>
      </c>
      <c r="M480" s="28" t="s">
        <v>452</v>
      </c>
      <c r="N480" s="18" t="s">
        <v>453</v>
      </c>
      <c r="O480" s="18" t="s">
        <v>454</v>
      </c>
      <c r="P480" s="28" t="s">
        <v>1652</v>
      </c>
      <c r="Q480" s="28" t="s">
        <v>486</v>
      </c>
      <c r="R480" s="18" t="s">
        <v>40</v>
      </c>
      <c r="S480" s="18" t="s">
        <v>457</v>
      </c>
      <c r="T480" s="18" t="s">
        <v>35</v>
      </c>
      <c r="U480" s="18" t="s">
        <v>458</v>
      </c>
      <c r="V480" s="18" t="s">
        <v>459</v>
      </c>
      <c r="W480" s="18" t="s">
        <v>67</v>
      </c>
      <c r="X480" s="18" t="s">
        <v>40</v>
      </c>
      <c r="Y480" s="18" t="s">
        <v>40</v>
      </c>
      <c r="Z480" s="19" t="s">
        <v>68</v>
      </c>
      <c r="AA480" s="20">
        <v>307461977278</v>
      </c>
      <c r="AB480" s="19">
        <v>300000000</v>
      </c>
      <c r="AC480" s="21">
        <v>0</v>
      </c>
      <c r="AD480" s="21">
        <v>27272727</v>
      </c>
      <c r="AE480" s="21">
        <v>27272727</v>
      </c>
      <c r="AF480" s="21">
        <v>27272727</v>
      </c>
      <c r="AG480" s="21">
        <v>27272727</v>
      </c>
      <c r="AH480" s="21">
        <v>27272727</v>
      </c>
      <c r="AI480" s="21">
        <v>27272727</v>
      </c>
      <c r="AJ480" s="21">
        <v>27272727</v>
      </c>
      <c r="AK480" s="21">
        <v>27272727</v>
      </c>
      <c r="AL480" s="21">
        <v>27272727</v>
      </c>
      <c r="AM480" s="21">
        <v>27272727</v>
      </c>
      <c r="AN480" s="21">
        <v>27272730</v>
      </c>
      <c r="AO480" s="21">
        <v>0</v>
      </c>
      <c r="AP480" s="21">
        <v>0</v>
      </c>
      <c r="AQ480" s="21">
        <v>0</v>
      </c>
      <c r="AR480" s="21">
        <v>0</v>
      </c>
    </row>
    <row r="481" spans="8:44" ht="29" x14ac:dyDescent="0.35">
      <c r="H481" s="16" t="str">
        <f xml:space="preserve"> _xll.EPMOlapMemberO("[CONTRATO].[PARENTH1].[C77162024]","","C77162024","","000;001")</f>
        <v>C77162024</v>
      </c>
      <c r="I481" s="16" t="str">
        <f xml:space="preserve"> _xll.EPMOlapMemberO("[AREA].[PARENTH1].[10000000025005]","","Gcia. Administración","","000;001")</f>
        <v>Gcia. Administración</v>
      </c>
      <c r="J481" s="17" t="str">
        <f xml:space="preserve"> _xll.EPMOlapMemberO("[RUBRO].[PARENTH1].[5118150001]","","TRAMITES Y LICENCIAS","","000;001")</f>
        <v>TRAMITES Y LICENCIAS</v>
      </c>
      <c r="K481" s="18" t="s">
        <v>1653</v>
      </c>
      <c r="L481" s="18" t="s">
        <v>40</v>
      </c>
      <c r="M481" s="28" t="s">
        <v>452</v>
      </c>
      <c r="N481" s="18" t="s">
        <v>453</v>
      </c>
      <c r="O481" s="18" t="s">
        <v>454</v>
      </c>
      <c r="P481" s="28" t="s">
        <v>1654</v>
      </c>
      <c r="Q481" s="28" t="s">
        <v>486</v>
      </c>
      <c r="R481" s="18" t="s">
        <v>40</v>
      </c>
      <c r="S481" s="18" t="s">
        <v>457</v>
      </c>
      <c r="T481" s="18" t="s">
        <v>35</v>
      </c>
      <c r="U481" s="18" t="s">
        <v>458</v>
      </c>
      <c r="V481" s="18" t="s">
        <v>459</v>
      </c>
      <c r="W481" s="18" t="s">
        <v>67</v>
      </c>
      <c r="X481" s="18" t="s">
        <v>40</v>
      </c>
      <c r="Y481" s="18" t="s">
        <v>40</v>
      </c>
      <c r="Z481" s="19" t="s">
        <v>68</v>
      </c>
      <c r="AA481" s="20">
        <v>307461977278</v>
      </c>
      <c r="AB481" s="19">
        <v>300000000</v>
      </c>
      <c r="AC481" s="21">
        <v>0</v>
      </c>
      <c r="AD481" s="21">
        <v>27272727</v>
      </c>
      <c r="AE481" s="21">
        <v>27272727</v>
      </c>
      <c r="AF481" s="21">
        <v>27272727</v>
      </c>
      <c r="AG481" s="21">
        <v>27272727</v>
      </c>
      <c r="AH481" s="21">
        <v>27272727</v>
      </c>
      <c r="AI481" s="21">
        <v>27272727</v>
      </c>
      <c r="AJ481" s="21">
        <v>27272727</v>
      </c>
      <c r="AK481" s="21">
        <v>27272727</v>
      </c>
      <c r="AL481" s="21">
        <v>27272727</v>
      </c>
      <c r="AM481" s="21">
        <v>27272727</v>
      </c>
      <c r="AN481" s="21">
        <v>27272730</v>
      </c>
      <c r="AO481" s="21">
        <v>0</v>
      </c>
      <c r="AP481" s="21">
        <v>0</v>
      </c>
      <c r="AQ481" s="21">
        <v>0</v>
      </c>
      <c r="AR481" s="21">
        <v>0</v>
      </c>
    </row>
    <row r="482" spans="8:44" ht="26" x14ac:dyDescent="0.35">
      <c r="H482" s="16" t="str">
        <f xml:space="preserve"> _xll.EPMOlapMemberO("[CONTRATO].[PARENTH1].[C77172024]","","C77172024","","000;001")</f>
        <v>C77172024</v>
      </c>
      <c r="I482" s="16" t="str">
        <f xml:space="preserve"> _xll.EPMOlapMemberO("[AREA].[PARENTH1].[10000000025005]","","Gcia. Administración","","000;001")</f>
        <v>Gcia. Administración</v>
      </c>
      <c r="J482" s="17" t="str">
        <f xml:space="preserve"> _xll.EPMOlapMemberO("[RUBRO].[PARENTH1].[5118150001]","","TRAMITES Y LICENCIAS","","000;001")</f>
        <v>TRAMITES Y LICENCIAS</v>
      </c>
      <c r="K482" s="18" t="s">
        <v>1655</v>
      </c>
      <c r="L482" s="18" t="s">
        <v>40</v>
      </c>
      <c r="M482" s="28" t="s">
        <v>452</v>
      </c>
      <c r="N482" s="18" t="s">
        <v>453</v>
      </c>
      <c r="O482" s="18" t="s">
        <v>454</v>
      </c>
      <c r="P482" s="28" t="s">
        <v>1656</v>
      </c>
      <c r="Q482" s="28" t="s">
        <v>486</v>
      </c>
      <c r="R482" s="18" t="s">
        <v>40</v>
      </c>
      <c r="S482" s="18" t="s">
        <v>457</v>
      </c>
      <c r="T482" s="18" t="s">
        <v>35</v>
      </c>
      <c r="U482" s="18" t="s">
        <v>458</v>
      </c>
      <c r="V482" s="18" t="s">
        <v>459</v>
      </c>
      <c r="W482" s="18" t="s">
        <v>67</v>
      </c>
      <c r="X482" s="18" t="s">
        <v>40</v>
      </c>
      <c r="Y482" s="18" t="s">
        <v>40</v>
      </c>
      <c r="Z482" s="19" t="s">
        <v>68</v>
      </c>
      <c r="AA482" s="20">
        <v>307461977278</v>
      </c>
      <c r="AB482" s="19">
        <v>180000000</v>
      </c>
      <c r="AC482" s="21">
        <v>0</v>
      </c>
      <c r="AD482" s="21">
        <v>16363636</v>
      </c>
      <c r="AE482" s="21">
        <v>16363636</v>
      </c>
      <c r="AF482" s="21">
        <v>16363636</v>
      </c>
      <c r="AG482" s="21">
        <v>16363636</v>
      </c>
      <c r="AH482" s="21">
        <v>16363636</v>
      </c>
      <c r="AI482" s="21">
        <v>16363636</v>
      </c>
      <c r="AJ482" s="21">
        <v>16363636</v>
      </c>
      <c r="AK482" s="21">
        <v>16363636</v>
      </c>
      <c r="AL482" s="21">
        <v>16363636</v>
      </c>
      <c r="AM482" s="21">
        <v>16363636</v>
      </c>
      <c r="AN482" s="21">
        <v>16363640</v>
      </c>
      <c r="AO482" s="21">
        <v>0</v>
      </c>
      <c r="AP482" s="21">
        <v>0</v>
      </c>
      <c r="AQ482" s="21">
        <v>0</v>
      </c>
      <c r="AR482" s="21">
        <v>0</v>
      </c>
    </row>
    <row r="483" spans="8:44" ht="26" x14ac:dyDescent="0.35">
      <c r="H483" s="16" t="str">
        <f xml:space="preserve"> _xll.EPMOlapMemberO("[CONTRATO].[PARENTH1].[C77182024]","","C77182024","","000;001")</f>
        <v>C77182024</v>
      </c>
      <c r="I483" s="16" t="str">
        <f xml:space="preserve"> _xll.EPMOlapMemberO("[AREA].[PARENTH1].[10000000025005]","","Gcia. Administración","","000;001")</f>
        <v>Gcia. Administración</v>
      </c>
      <c r="J483" s="17" t="str">
        <f xml:space="preserve"> _xll.EPMOlapMemberO("[RUBRO].[PARENTH1].[5118150001]","","TRAMITES Y LICENCIAS","","000;001")</f>
        <v>TRAMITES Y LICENCIAS</v>
      </c>
      <c r="K483" s="18" t="s">
        <v>1657</v>
      </c>
      <c r="L483" s="18" t="s">
        <v>40</v>
      </c>
      <c r="M483" s="28" t="s">
        <v>452</v>
      </c>
      <c r="N483" s="18" t="s">
        <v>453</v>
      </c>
      <c r="O483" s="18" t="s">
        <v>454</v>
      </c>
      <c r="P483" s="28" t="s">
        <v>1658</v>
      </c>
      <c r="Q483" s="28" t="s">
        <v>486</v>
      </c>
      <c r="R483" s="18" t="s">
        <v>40</v>
      </c>
      <c r="S483" s="18" t="s">
        <v>457</v>
      </c>
      <c r="T483" s="18" t="s">
        <v>35</v>
      </c>
      <c r="U483" s="18" t="s">
        <v>458</v>
      </c>
      <c r="V483" s="18" t="s">
        <v>459</v>
      </c>
      <c r="W483" s="18" t="s">
        <v>67</v>
      </c>
      <c r="X483" s="18" t="s">
        <v>40</v>
      </c>
      <c r="Y483" s="18" t="s">
        <v>40</v>
      </c>
      <c r="Z483" s="19" t="s">
        <v>68</v>
      </c>
      <c r="AA483" s="20">
        <v>307461977278</v>
      </c>
      <c r="AB483" s="19">
        <v>1500000000</v>
      </c>
      <c r="AC483" s="21">
        <v>0</v>
      </c>
      <c r="AD483" s="21">
        <v>136363636</v>
      </c>
      <c r="AE483" s="21">
        <v>136363636</v>
      </c>
      <c r="AF483" s="21">
        <v>136363636</v>
      </c>
      <c r="AG483" s="21">
        <v>136363636</v>
      </c>
      <c r="AH483" s="21">
        <v>136363636</v>
      </c>
      <c r="AI483" s="21">
        <v>136363636</v>
      </c>
      <c r="AJ483" s="21">
        <v>136363636</v>
      </c>
      <c r="AK483" s="21">
        <v>136363636</v>
      </c>
      <c r="AL483" s="21">
        <v>136363636</v>
      </c>
      <c r="AM483" s="21">
        <v>136363636</v>
      </c>
      <c r="AN483" s="21">
        <v>136363640</v>
      </c>
      <c r="AO483" s="21">
        <v>0</v>
      </c>
      <c r="AP483" s="21">
        <v>0</v>
      </c>
      <c r="AQ483" s="21">
        <v>0</v>
      </c>
      <c r="AR483" s="21">
        <v>0</v>
      </c>
    </row>
    <row r="484" spans="8:44" ht="26" x14ac:dyDescent="0.35">
      <c r="H484" s="16" t="str">
        <f xml:space="preserve"> _xll.EPMOlapMemberO("[CONTRATO].[PARENTH1].[C77192024]","","C77192024","","000;001")</f>
        <v>C77192024</v>
      </c>
      <c r="I484" s="16" t="str">
        <f xml:space="preserve"> _xll.EPMOlapMemberO("[AREA].[PARENTH1].[10000000025005]","","Gcia. Administración","","000;001")</f>
        <v>Gcia. Administración</v>
      </c>
      <c r="J484" s="17" t="str">
        <f xml:space="preserve"> _xll.EPMOlapMemberO("[RUBRO].[PARENTH1].[5118150001]","","TRAMITES Y LICENCIAS","","000;001")</f>
        <v>TRAMITES Y LICENCIAS</v>
      </c>
      <c r="K484" s="18" t="s">
        <v>1659</v>
      </c>
      <c r="L484" s="18" t="s">
        <v>40</v>
      </c>
      <c r="M484" s="28" t="s">
        <v>452</v>
      </c>
      <c r="N484" s="18" t="s">
        <v>453</v>
      </c>
      <c r="O484" s="18" t="s">
        <v>454</v>
      </c>
      <c r="P484" s="28" t="s">
        <v>1660</v>
      </c>
      <c r="Q484" s="28" t="s">
        <v>486</v>
      </c>
      <c r="R484" s="18" t="s">
        <v>40</v>
      </c>
      <c r="S484" s="18" t="s">
        <v>457</v>
      </c>
      <c r="T484" s="18" t="s">
        <v>35</v>
      </c>
      <c r="U484" s="18" t="s">
        <v>458</v>
      </c>
      <c r="V484" s="18" t="s">
        <v>459</v>
      </c>
      <c r="W484" s="18" t="s">
        <v>67</v>
      </c>
      <c r="X484" s="18" t="s">
        <v>40</v>
      </c>
      <c r="Y484" s="18" t="s">
        <v>40</v>
      </c>
      <c r="Z484" s="19" t="s">
        <v>68</v>
      </c>
      <c r="AA484" s="20">
        <v>307461977278</v>
      </c>
      <c r="AB484" s="19">
        <v>420000000</v>
      </c>
      <c r="AC484" s="21">
        <v>0</v>
      </c>
      <c r="AD484" s="21">
        <v>38181818</v>
      </c>
      <c r="AE484" s="21">
        <v>38181818</v>
      </c>
      <c r="AF484" s="21">
        <v>38181818</v>
      </c>
      <c r="AG484" s="21">
        <v>38181818</v>
      </c>
      <c r="AH484" s="21">
        <v>38181818</v>
      </c>
      <c r="AI484" s="21">
        <v>38181818</v>
      </c>
      <c r="AJ484" s="21">
        <v>38181818</v>
      </c>
      <c r="AK484" s="21">
        <v>38181818</v>
      </c>
      <c r="AL484" s="21">
        <v>38181818</v>
      </c>
      <c r="AM484" s="21">
        <v>38181818</v>
      </c>
      <c r="AN484" s="21">
        <v>38181820</v>
      </c>
      <c r="AO484" s="21">
        <v>0</v>
      </c>
      <c r="AP484" s="21">
        <v>0</v>
      </c>
      <c r="AQ484" s="21">
        <v>0</v>
      </c>
      <c r="AR484" s="21">
        <v>0</v>
      </c>
    </row>
    <row r="485" spans="8:44" ht="26" x14ac:dyDescent="0.35">
      <c r="H485" s="16" t="str">
        <f xml:space="preserve"> _xll.EPMOlapMemberO("[CONTRATO].[PARENTH1].[C77202024]","","C77202024","","000;001")</f>
        <v>C77202024</v>
      </c>
      <c r="I485" s="16" t="str">
        <f xml:space="preserve"> _xll.EPMOlapMemberO("[AREA].[PARENTH1].[10000000025005]","","Gcia. Administración","","000;001")</f>
        <v>Gcia. Administración</v>
      </c>
      <c r="J485" s="17" t="str">
        <f xml:space="preserve"> _xll.EPMOlapMemberO("[RUBRO].[PARENTH1].[5118150001]","","TRAMITES Y LICENCIAS","","000;001")</f>
        <v>TRAMITES Y LICENCIAS</v>
      </c>
      <c r="K485" s="18" t="s">
        <v>1661</v>
      </c>
      <c r="L485" s="18" t="s">
        <v>40</v>
      </c>
      <c r="M485" s="28" t="s">
        <v>452</v>
      </c>
      <c r="N485" s="18" t="s">
        <v>453</v>
      </c>
      <c r="O485" s="18" t="s">
        <v>454</v>
      </c>
      <c r="P485" s="28" t="s">
        <v>1662</v>
      </c>
      <c r="Q485" s="28" t="s">
        <v>486</v>
      </c>
      <c r="R485" s="18" t="s">
        <v>40</v>
      </c>
      <c r="S485" s="18" t="s">
        <v>457</v>
      </c>
      <c r="T485" s="18" t="s">
        <v>35</v>
      </c>
      <c r="U485" s="18" t="s">
        <v>458</v>
      </c>
      <c r="V485" s="18" t="s">
        <v>459</v>
      </c>
      <c r="W485" s="18" t="s">
        <v>67</v>
      </c>
      <c r="X485" s="18" t="s">
        <v>40</v>
      </c>
      <c r="Y485" s="18" t="s">
        <v>40</v>
      </c>
      <c r="Z485" s="19" t="s">
        <v>68</v>
      </c>
      <c r="AA485" s="20">
        <v>307461977278</v>
      </c>
      <c r="AB485" s="19">
        <v>610000000</v>
      </c>
      <c r="AC485" s="21">
        <v>0</v>
      </c>
      <c r="AD485" s="21">
        <v>81818181</v>
      </c>
      <c r="AE485" s="21">
        <v>81818181</v>
      </c>
      <c r="AF485" s="21">
        <v>81818181</v>
      </c>
      <c r="AG485" s="21">
        <v>41818181</v>
      </c>
      <c r="AH485" s="21">
        <v>31818181</v>
      </c>
      <c r="AI485" s="21">
        <v>31818181</v>
      </c>
      <c r="AJ485" s="21">
        <v>31818181</v>
      </c>
      <c r="AK485" s="21">
        <v>31818181</v>
      </c>
      <c r="AL485" s="21">
        <v>31818181</v>
      </c>
      <c r="AM485" s="21">
        <v>81818181</v>
      </c>
      <c r="AN485" s="21">
        <v>81818190</v>
      </c>
      <c r="AO485" s="21">
        <v>0</v>
      </c>
      <c r="AP485" s="21">
        <v>0</v>
      </c>
      <c r="AQ485" s="21">
        <v>0</v>
      </c>
      <c r="AR485" s="21">
        <v>0</v>
      </c>
    </row>
    <row r="486" spans="8:44" ht="26" x14ac:dyDescent="0.35">
      <c r="H486" s="16" t="str">
        <f xml:space="preserve"> _xll.EPMOlapMemberO("[CONTRATO].[PARENTH1].[C77212024]","","C77212024","","000;001")</f>
        <v>C77212024</v>
      </c>
      <c r="I486" s="16" t="str">
        <f xml:space="preserve"> _xll.EPMOlapMemberO("[AREA].[PARENTH1].[10000000025005]","","Gcia. Administración","","000;001")</f>
        <v>Gcia. Administración</v>
      </c>
      <c r="J486" s="17" t="str">
        <f xml:space="preserve"> _xll.EPMOlapMemberO("[RUBRO].[PARENTH1].[5118150001]","","TRAMITES Y LICENCIAS","","000;001")</f>
        <v>TRAMITES Y LICENCIAS</v>
      </c>
      <c r="K486" s="18" t="s">
        <v>1663</v>
      </c>
      <c r="L486" s="18" t="s">
        <v>40</v>
      </c>
      <c r="M486" s="28" t="s">
        <v>452</v>
      </c>
      <c r="N486" s="18" t="s">
        <v>453</v>
      </c>
      <c r="O486" s="18" t="s">
        <v>454</v>
      </c>
      <c r="P486" s="28" t="s">
        <v>1664</v>
      </c>
      <c r="Q486" s="28" t="s">
        <v>486</v>
      </c>
      <c r="R486" s="18" t="s">
        <v>40</v>
      </c>
      <c r="S486" s="18" t="s">
        <v>457</v>
      </c>
      <c r="T486" s="18" t="s">
        <v>35</v>
      </c>
      <c r="U486" s="18" t="s">
        <v>458</v>
      </c>
      <c r="V486" s="18" t="s">
        <v>459</v>
      </c>
      <c r="W486" s="18" t="s">
        <v>67</v>
      </c>
      <c r="X486" s="18" t="s">
        <v>40</v>
      </c>
      <c r="Y486" s="18" t="s">
        <v>40</v>
      </c>
      <c r="Z486" s="19" t="s">
        <v>68</v>
      </c>
      <c r="AA486" s="20">
        <v>307461977278</v>
      </c>
      <c r="AB486" s="19">
        <v>110000000</v>
      </c>
      <c r="AC486" s="21">
        <v>0</v>
      </c>
      <c r="AD486" s="21">
        <v>10000000</v>
      </c>
      <c r="AE486" s="21">
        <v>10000000</v>
      </c>
      <c r="AF486" s="21">
        <v>10000000</v>
      </c>
      <c r="AG486" s="21">
        <v>10000000</v>
      </c>
      <c r="AH486" s="21">
        <v>10000000</v>
      </c>
      <c r="AI486" s="21">
        <v>10000000</v>
      </c>
      <c r="AJ486" s="21">
        <v>10000000</v>
      </c>
      <c r="AK486" s="21">
        <v>10000000</v>
      </c>
      <c r="AL486" s="21">
        <v>10000000</v>
      </c>
      <c r="AM486" s="21">
        <v>10000000</v>
      </c>
      <c r="AN486" s="21">
        <v>10000000</v>
      </c>
      <c r="AO486" s="21">
        <v>0</v>
      </c>
      <c r="AP486" s="21">
        <v>0</v>
      </c>
      <c r="AQ486" s="21">
        <v>0</v>
      </c>
      <c r="AR486" s="21">
        <v>0</v>
      </c>
    </row>
    <row r="487" spans="8:44" ht="29" x14ac:dyDescent="0.35">
      <c r="H487" s="16" t="str">
        <f xml:space="preserve"> _xll.EPMOlapMemberO("[CONTRATO].[PARENTH1].[C77222024]","","C77222024","","000;001")</f>
        <v>C77222024</v>
      </c>
      <c r="I487" s="16" t="str">
        <f xml:space="preserve"> _xll.EPMOlapMemberO("[AREA].[PARENTH1].[10000000025005]","","Gcia. Administración","","000;001")</f>
        <v>Gcia. Administración</v>
      </c>
      <c r="J487" s="17" t="str">
        <f xml:space="preserve"> _xll.EPMOlapMemberO("[RUBRO].[PARENTH1].[5118150001]","","TRAMITES Y LICENCIAS","","000;001")</f>
        <v>TRAMITES Y LICENCIAS</v>
      </c>
      <c r="K487" s="18" t="s">
        <v>1665</v>
      </c>
      <c r="L487" s="18" t="s">
        <v>40</v>
      </c>
      <c r="M487" s="28" t="s">
        <v>452</v>
      </c>
      <c r="N487" s="18" t="s">
        <v>453</v>
      </c>
      <c r="O487" s="18" t="s">
        <v>461</v>
      </c>
      <c r="P487" s="28" t="s">
        <v>572</v>
      </c>
      <c r="Q487" s="28" t="s">
        <v>486</v>
      </c>
      <c r="R487" s="18" t="s">
        <v>40</v>
      </c>
      <c r="S487" s="18" t="s">
        <v>687</v>
      </c>
      <c r="T487" s="18" t="s">
        <v>35</v>
      </c>
      <c r="U487" s="18" t="s">
        <v>471</v>
      </c>
      <c r="V487" s="18" t="s">
        <v>459</v>
      </c>
      <c r="W487" s="18" t="s">
        <v>67</v>
      </c>
      <c r="X487" s="18" t="s">
        <v>40</v>
      </c>
      <c r="Y487" s="18" t="s">
        <v>40</v>
      </c>
      <c r="Z487" s="19" t="s">
        <v>68</v>
      </c>
      <c r="AA487" s="20">
        <v>307461977278</v>
      </c>
      <c r="AB487" s="19">
        <v>500000000</v>
      </c>
      <c r="AC487" s="21">
        <v>0</v>
      </c>
      <c r="AD487" s="21">
        <v>0</v>
      </c>
      <c r="AE487" s="21">
        <v>0</v>
      </c>
      <c r="AF487" s="21">
        <v>0</v>
      </c>
      <c r="AG487" s="21">
        <v>0</v>
      </c>
      <c r="AH487" s="21">
        <v>0</v>
      </c>
      <c r="AI487" s="21">
        <v>0</v>
      </c>
      <c r="AJ487" s="21">
        <v>100000000</v>
      </c>
      <c r="AK487" s="21">
        <v>100000000</v>
      </c>
      <c r="AL487" s="21">
        <v>100000000</v>
      </c>
      <c r="AM487" s="21">
        <v>100000000</v>
      </c>
      <c r="AN487" s="21">
        <v>100000000</v>
      </c>
      <c r="AO487" s="21">
        <v>0</v>
      </c>
      <c r="AP487" s="21">
        <v>0</v>
      </c>
      <c r="AQ487" s="21">
        <v>0</v>
      </c>
      <c r="AR487" s="21">
        <v>0</v>
      </c>
    </row>
    <row r="488" spans="8:44" ht="26" x14ac:dyDescent="0.35">
      <c r="H488" s="16" t="str">
        <f xml:space="preserve"> _xll.EPMOlapMemberO("[CONTRATO].[PARENTH1].[C77232024]","","C77232024","","000;001")</f>
        <v>C77232024</v>
      </c>
      <c r="I488" s="16" t="str">
        <f xml:space="preserve"> _xll.EPMOlapMemberO("[AREA].[PARENTH1].[10000000025005]","","Gcia. Administración","","000;001")</f>
        <v>Gcia. Administración</v>
      </c>
      <c r="J488" s="17" t="str">
        <f xml:space="preserve"> _xll.EPMOlapMemberO("[RUBRO].[PARENTH1].[5118150001]","","TRAMITES Y LICENCIAS","","000;001")</f>
        <v>TRAMITES Y LICENCIAS</v>
      </c>
      <c r="K488" s="18" t="s">
        <v>1666</v>
      </c>
      <c r="L488" s="18" t="s">
        <v>40</v>
      </c>
      <c r="M488" s="28" t="s">
        <v>452</v>
      </c>
      <c r="N488" s="18" t="s">
        <v>453</v>
      </c>
      <c r="O488" s="18" t="s">
        <v>454</v>
      </c>
      <c r="P488" s="28" t="s">
        <v>1667</v>
      </c>
      <c r="Q488" s="28" t="s">
        <v>486</v>
      </c>
      <c r="R488" s="18" t="s">
        <v>40</v>
      </c>
      <c r="S488" s="18" t="s">
        <v>457</v>
      </c>
      <c r="T488" s="18" t="s">
        <v>35</v>
      </c>
      <c r="U488" s="18" t="s">
        <v>458</v>
      </c>
      <c r="V488" s="18" t="s">
        <v>459</v>
      </c>
      <c r="W488" s="18" t="s">
        <v>67</v>
      </c>
      <c r="X488" s="18" t="s">
        <v>40</v>
      </c>
      <c r="Y488" s="18" t="s">
        <v>40</v>
      </c>
      <c r="Z488" s="19" t="s">
        <v>68</v>
      </c>
      <c r="AA488" s="20">
        <v>307461977278</v>
      </c>
      <c r="AB488" s="19">
        <v>120000000</v>
      </c>
      <c r="AC488" s="21">
        <v>0</v>
      </c>
      <c r="AD488" s="21">
        <v>10909090</v>
      </c>
      <c r="AE488" s="21">
        <v>10909090</v>
      </c>
      <c r="AF488" s="21">
        <v>10909090</v>
      </c>
      <c r="AG488" s="21">
        <v>10909090</v>
      </c>
      <c r="AH488" s="21">
        <v>10909090</v>
      </c>
      <c r="AI488" s="21">
        <v>10909090</v>
      </c>
      <c r="AJ488" s="21">
        <v>10909090</v>
      </c>
      <c r="AK488" s="21">
        <v>10909090</v>
      </c>
      <c r="AL488" s="21">
        <v>10909090</v>
      </c>
      <c r="AM488" s="21">
        <v>10909090</v>
      </c>
      <c r="AN488" s="21">
        <v>10909100</v>
      </c>
      <c r="AO488" s="21">
        <v>0</v>
      </c>
      <c r="AP488" s="21">
        <v>0</v>
      </c>
      <c r="AQ488" s="21">
        <v>0</v>
      </c>
      <c r="AR488" s="21">
        <v>0</v>
      </c>
    </row>
    <row r="489" spans="8:44" ht="26" x14ac:dyDescent="0.35">
      <c r="H489" s="16" t="str">
        <f xml:space="preserve"> _xll.EPMOlapMemberO("[CONTRATO].[PARENTH1].[C77242024]","","C77242024","","000;001")</f>
        <v>C77242024</v>
      </c>
      <c r="I489" s="16" t="str">
        <f xml:space="preserve"> _xll.EPMOlapMemberO("[AREA].[PARENTH1].[10000000025005]","","Gcia. Administración","","000;001")</f>
        <v>Gcia. Administración</v>
      </c>
      <c r="J489" s="17" t="str">
        <f xml:space="preserve"> _xll.EPMOlapMemberO("[RUBRO].[PARENTH1].[5118150001]","","TRAMITES Y LICENCIAS","","000;001")</f>
        <v>TRAMITES Y LICENCIAS</v>
      </c>
      <c r="K489" s="18" t="s">
        <v>1668</v>
      </c>
      <c r="L489" s="18" t="s">
        <v>40</v>
      </c>
      <c r="M489" s="28" t="s">
        <v>452</v>
      </c>
      <c r="N489" s="18" t="s">
        <v>453</v>
      </c>
      <c r="O489" s="18" t="s">
        <v>461</v>
      </c>
      <c r="P489" s="28" t="s">
        <v>575</v>
      </c>
      <c r="Q489" s="28" t="s">
        <v>486</v>
      </c>
      <c r="R489" s="18" t="s">
        <v>40</v>
      </c>
      <c r="S489" s="18" t="s">
        <v>1669</v>
      </c>
      <c r="T489" s="18" t="s">
        <v>35</v>
      </c>
      <c r="U489" s="18" t="s">
        <v>1670</v>
      </c>
      <c r="V489" s="18" t="s">
        <v>459</v>
      </c>
      <c r="W489" s="18" t="s">
        <v>67</v>
      </c>
      <c r="X489" s="18" t="s">
        <v>40</v>
      </c>
      <c r="Y489" s="18" t="s">
        <v>40</v>
      </c>
      <c r="Z489" s="19" t="s">
        <v>68</v>
      </c>
      <c r="AA489" s="20">
        <v>307461977278</v>
      </c>
      <c r="AB489" s="19">
        <v>150000000</v>
      </c>
      <c r="AC489" s="21">
        <v>0</v>
      </c>
      <c r="AD489" s="21">
        <v>0</v>
      </c>
      <c r="AE489" s="21">
        <v>0</v>
      </c>
      <c r="AF489" s="21">
        <v>0</v>
      </c>
      <c r="AG489" s="21">
        <v>0</v>
      </c>
      <c r="AH489" s="21">
        <v>0</v>
      </c>
      <c r="AI489" s="21">
        <v>0</v>
      </c>
      <c r="AJ489" s="21">
        <v>30000000</v>
      </c>
      <c r="AK489" s="21">
        <v>30000000</v>
      </c>
      <c r="AL489" s="21">
        <v>30000000</v>
      </c>
      <c r="AM489" s="21">
        <v>30000000</v>
      </c>
      <c r="AN489" s="21">
        <v>30000000</v>
      </c>
      <c r="AO489" s="21">
        <v>0</v>
      </c>
      <c r="AP489" s="21">
        <v>0</v>
      </c>
      <c r="AQ489" s="21">
        <v>0</v>
      </c>
      <c r="AR489" s="21">
        <v>0</v>
      </c>
    </row>
    <row r="490" spans="8:44" ht="26" x14ac:dyDescent="0.35">
      <c r="H490" s="16" t="str">
        <f xml:space="preserve"> _xll.EPMOlapMemberO("[CONTRATO].[PARENTH1].[C77252024]","","C77252024","","000;001")</f>
        <v>C77252024</v>
      </c>
      <c r="I490" s="16" t="str">
        <f xml:space="preserve"> _xll.EPMOlapMemberO("[AREA].[PARENTH1].[10000000025005]","","Gcia. Administración","","000;001")</f>
        <v>Gcia. Administración</v>
      </c>
      <c r="J490" s="17" t="str">
        <f xml:space="preserve"> _xll.EPMOlapMemberO("[RUBRO].[PARENTH1].[5118150001]","","TRAMITES Y LICENCIAS","","000;001")</f>
        <v>TRAMITES Y LICENCIAS</v>
      </c>
      <c r="K490" s="18" t="s">
        <v>1671</v>
      </c>
      <c r="L490" s="18" t="s">
        <v>40</v>
      </c>
      <c r="M490" s="28" t="s">
        <v>452</v>
      </c>
      <c r="N490" s="18" t="s">
        <v>453</v>
      </c>
      <c r="O490" s="18" t="s">
        <v>454</v>
      </c>
      <c r="P490" s="28" t="s">
        <v>1672</v>
      </c>
      <c r="Q490" s="28" t="s">
        <v>486</v>
      </c>
      <c r="R490" s="18" t="s">
        <v>40</v>
      </c>
      <c r="S490" s="18" t="s">
        <v>457</v>
      </c>
      <c r="T490" s="18" t="s">
        <v>35</v>
      </c>
      <c r="U490" s="18" t="s">
        <v>458</v>
      </c>
      <c r="V490" s="18" t="s">
        <v>459</v>
      </c>
      <c r="W490" s="18" t="s">
        <v>67</v>
      </c>
      <c r="X490" s="18" t="s">
        <v>40</v>
      </c>
      <c r="Y490" s="18" t="s">
        <v>40</v>
      </c>
      <c r="Z490" s="19" t="s">
        <v>68</v>
      </c>
      <c r="AA490" s="20">
        <v>307461977278</v>
      </c>
      <c r="AB490" s="19">
        <v>250000000</v>
      </c>
      <c r="AC490" s="21">
        <v>0</v>
      </c>
      <c r="AD490" s="21">
        <v>22727272</v>
      </c>
      <c r="AE490" s="21">
        <v>22727272</v>
      </c>
      <c r="AF490" s="21">
        <v>22727272</v>
      </c>
      <c r="AG490" s="21">
        <v>22727272</v>
      </c>
      <c r="AH490" s="21">
        <v>22727272</v>
      </c>
      <c r="AI490" s="21">
        <v>22727272</v>
      </c>
      <c r="AJ490" s="21">
        <v>22727272</v>
      </c>
      <c r="AK490" s="21">
        <v>22727272</v>
      </c>
      <c r="AL490" s="21">
        <v>22727272</v>
      </c>
      <c r="AM490" s="21">
        <v>22727272</v>
      </c>
      <c r="AN490" s="21">
        <v>22727280</v>
      </c>
      <c r="AO490" s="21">
        <v>0</v>
      </c>
      <c r="AP490" s="21">
        <v>0</v>
      </c>
      <c r="AQ490" s="21">
        <v>0</v>
      </c>
      <c r="AR490" s="21">
        <v>0</v>
      </c>
    </row>
    <row r="491" spans="8:44" ht="29" x14ac:dyDescent="0.35">
      <c r="H491" s="16" t="str">
        <f xml:space="preserve"> _xll.EPMOlapMemberO("[CONTRATO].[PARENTH1].[C77262024]","","C77262024","","000;001")</f>
        <v>C77262024</v>
      </c>
      <c r="I491" s="16" t="str">
        <f xml:space="preserve"> _xll.EPMOlapMemberO("[AREA].[PARENTH1].[10000000025005]","","Gcia. Administración","","000;001")</f>
        <v>Gcia. Administración</v>
      </c>
      <c r="J491" s="17" t="str">
        <f xml:space="preserve"> _xll.EPMOlapMemberO("[RUBRO].[PARENTH1].[5118150001]","","TRAMITES Y LICENCIAS","","000;001")</f>
        <v>TRAMITES Y LICENCIAS</v>
      </c>
      <c r="K491" s="18" t="s">
        <v>1673</v>
      </c>
      <c r="L491" s="18" t="s">
        <v>40</v>
      </c>
      <c r="M491" s="28" t="s">
        <v>452</v>
      </c>
      <c r="N491" s="18" t="s">
        <v>453</v>
      </c>
      <c r="O491" s="18" t="s">
        <v>454</v>
      </c>
      <c r="P491" s="28" t="s">
        <v>861</v>
      </c>
      <c r="Q491" s="28" t="s">
        <v>486</v>
      </c>
      <c r="R491" s="18" t="s">
        <v>40</v>
      </c>
      <c r="S491" s="18" t="s">
        <v>457</v>
      </c>
      <c r="T491" s="18" t="s">
        <v>35</v>
      </c>
      <c r="U491" s="18" t="s">
        <v>458</v>
      </c>
      <c r="V491" s="18" t="s">
        <v>459</v>
      </c>
      <c r="W491" s="18" t="s">
        <v>67</v>
      </c>
      <c r="X491" s="18" t="s">
        <v>40</v>
      </c>
      <c r="Y491" s="18" t="s">
        <v>40</v>
      </c>
      <c r="Z491" s="19" t="s">
        <v>68</v>
      </c>
      <c r="AA491" s="20">
        <v>307461977278</v>
      </c>
      <c r="AB491" s="19">
        <v>1500000000</v>
      </c>
      <c r="AC491" s="21">
        <v>0</v>
      </c>
      <c r="AD491" s="21">
        <v>136363636</v>
      </c>
      <c r="AE491" s="21">
        <v>136363636</v>
      </c>
      <c r="AF491" s="21">
        <v>136363636</v>
      </c>
      <c r="AG491" s="21">
        <v>136363636</v>
      </c>
      <c r="AH491" s="21">
        <v>136363636</v>
      </c>
      <c r="AI491" s="21">
        <v>136363636</v>
      </c>
      <c r="AJ491" s="21">
        <v>136363636</v>
      </c>
      <c r="AK491" s="21">
        <v>136363636</v>
      </c>
      <c r="AL491" s="21">
        <v>136363636</v>
      </c>
      <c r="AM491" s="21">
        <v>136363636</v>
      </c>
      <c r="AN491" s="21">
        <v>136363640</v>
      </c>
      <c r="AO491" s="21">
        <v>0</v>
      </c>
      <c r="AP491" s="21">
        <v>0</v>
      </c>
      <c r="AQ491" s="21">
        <v>0</v>
      </c>
      <c r="AR491" s="21">
        <v>0</v>
      </c>
    </row>
    <row r="492" spans="8:44" ht="26" x14ac:dyDescent="0.35">
      <c r="H492" s="16" t="str">
        <f xml:space="preserve"> _xll.EPMOlapMemberO("[CONTRATO].[PARENTH1].[C77272024]","","C77272024","","000;001")</f>
        <v>C77272024</v>
      </c>
      <c r="I492" s="16" t="str">
        <f xml:space="preserve"> _xll.EPMOlapMemberO("[AREA].[PARENTH1].[10000000025005]","","Gcia. Administración","","000;001")</f>
        <v>Gcia. Administración</v>
      </c>
      <c r="J492" s="17" t="str">
        <f xml:space="preserve"> _xll.EPMOlapMemberO("[RUBRO].[PARENTH1].[5118150001]","","TRAMITES Y LICENCIAS","","000;001")</f>
        <v>TRAMITES Y LICENCIAS</v>
      </c>
      <c r="K492" s="18" t="s">
        <v>1674</v>
      </c>
      <c r="L492" s="18" t="s">
        <v>40</v>
      </c>
      <c r="M492" s="28" t="s">
        <v>452</v>
      </c>
      <c r="N492" s="18" t="s">
        <v>453</v>
      </c>
      <c r="O492" s="18" t="s">
        <v>454</v>
      </c>
      <c r="P492" s="28" t="s">
        <v>1675</v>
      </c>
      <c r="Q492" s="28" t="s">
        <v>486</v>
      </c>
      <c r="R492" s="18" t="s">
        <v>40</v>
      </c>
      <c r="S492" s="18" t="s">
        <v>457</v>
      </c>
      <c r="T492" s="18" t="s">
        <v>35</v>
      </c>
      <c r="U492" s="18" t="s">
        <v>458</v>
      </c>
      <c r="V492" s="18" t="s">
        <v>459</v>
      </c>
      <c r="W492" s="18" t="s">
        <v>67</v>
      </c>
      <c r="X492" s="18" t="s">
        <v>40</v>
      </c>
      <c r="Y492" s="18" t="s">
        <v>40</v>
      </c>
      <c r="Z492" s="19" t="s">
        <v>68</v>
      </c>
      <c r="AA492" s="20">
        <v>307461977278</v>
      </c>
      <c r="AB492" s="19">
        <v>60000000</v>
      </c>
      <c r="AC492" s="21">
        <v>0</v>
      </c>
      <c r="AD492" s="21">
        <v>5454545</v>
      </c>
      <c r="AE492" s="21">
        <v>5454545</v>
      </c>
      <c r="AF492" s="21">
        <v>5454545</v>
      </c>
      <c r="AG492" s="21">
        <v>5454545</v>
      </c>
      <c r="AH492" s="21">
        <v>5454545</v>
      </c>
      <c r="AI492" s="21">
        <v>5454545</v>
      </c>
      <c r="AJ492" s="21">
        <v>5454545</v>
      </c>
      <c r="AK492" s="21">
        <v>5454545</v>
      </c>
      <c r="AL492" s="21">
        <v>5454545</v>
      </c>
      <c r="AM492" s="21">
        <v>5454545</v>
      </c>
      <c r="AN492" s="21">
        <v>5454550</v>
      </c>
      <c r="AO492" s="21">
        <v>0</v>
      </c>
      <c r="AP492" s="21">
        <v>0</v>
      </c>
      <c r="AQ492" s="21">
        <v>0</v>
      </c>
      <c r="AR492" s="21">
        <v>0</v>
      </c>
    </row>
    <row r="493" spans="8:44" ht="29" x14ac:dyDescent="0.35">
      <c r="H493" s="16" t="str">
        <f xml:space="preserve"> _xll.EPMOlapMemberO("[CONTRATO].[PARENTH1].[C77282024]","","C77282024","","000;001")</f>
        <v>C77282024</v>
      </c>
      <c r="I493" s="16" t="str">
        <f xml:space="preserve"> _xll.EPMOlapMemberO("[AREA].[PARENTH1].[10000000025005]","","Gcia. Administración","","000;001")</f>
        <v>Gcia. Administración</v>
      </c>
      <c r="J493" s="17" t="str">
        <f xml:space="preserve"> _xll.EPMOlapMemberO("[RUBRO].[PARENTH1].[5118150001]","","TRAMITES Y LICENCIAS","","000;001")</f>
        <v>TRAMITES Y LICENCIAS</v>
      </c>
      <c r="K493" s="18" t="s">
        <v>1676</v>
      </c>
      <c r="L493" s="18" t="s">
        <v>40</v>
      </c>
      <c r="M493" s="28" t="s">
        <v>452</v>
      </c>
      <c r="N493" s="18" t="s">
        <v>453</v>
      </c>
      <c r="O493" s="18" t="s">
        <v>454</v>
      </c>
      <c r="P493" s="28" t="s">
        <v>1677</v>
      </c>
      <c r="Q493" s="28" t="s">
        <v>486</v>
      </c>
      <c r="R493" s="18" t="s">
        <v>40</v>
      </c>
      <c r="S493" s="18" t="s">
        <v>457</v>
      </c>
      <c r="T493" s="18" t="s">
        <v>35</v>
      </c>
      <c r="U493" s="18" t="s">
        <v>458</v>
      </c>
      <c r="V493" s="18" t="s">
        <v>459</v>
      </c>
      <c r="W493" s="18" t="s">
        <v>67</v>
      </c>
      <c r="X493" s="18" t="s">
        <v>40</v>
      </c>
      <c r="Y493" s="18" t="s">
        <v>40</v>
      </c>
      <c r="Z493" s="19" t="s">
        <v>68</v>
      </c>
      <c r="AA493" s="20">
        <v>307461977278</v>
      </c>
      <c r="AB493" s="19">
        <v>400000000</v>
      </c>
      <c r="AC493" s="21">
        <v>0</v>
      </c>
      <c r="AD493" s="21">
        <v>36363636</v>
      </c>
      <c r="AE493" s="21">
        <v>36363636</v>
      </c>
      <c r="AF493" s="21">
        <v>36363636</v>
      </c>
      <c r="AG493" s="21">
        <v>36363636</v>
      </c>
      <c r="AH493" s="21">
        <v>36363636</v>
      </c>
      <c r="AI493" s="21">
        <v>36363636</v>
      </c>
      <c r="AJ493" s="21">
        <v>36363636</v>
      </c>
      <c r="AK493" s="21">
        <v>36363636</v>
      </c>
      <c r="AL493" s="21">
        <v>36363636</v>
      </c>
      <c r="AM493" s="21">
        <v>36363636</v>
      </c>
      <c r="AN493" s="21">
        <v>36363640</v>
      </c>
      <c r="AO493" s="21">
        <v>0</v>
      </c>
      <c r="AP493" s="21">
        <v>0</v>
      </c>
      <c r="AQ493" s="21">
        <v>0</v>
      </c>
      <c r="AR493" s="21">
        <v>0</v>
      </c>
    </row>
    <row r="494" spans="8:44" ht="29" x14ac:dyDescent="0.35">
      <c r="H494" s="16" t="str">
        <f xml:space="preserve"> _xll.EPMOlapMemberO("[CONTRATO].[PARENTH1].[C77292024]","","C77292024","","000;001")</f>
        <v>C77292024</v>
      </c>
      <c r="I494" s="16" t="str">
        <f xml:space="preserve"> _xll.EPMOlapMemberO("[AREA].[PARENTH1].[10000000025005]","","Gcia. Administración","","000;001")</f>
        <v>Gcia. Administración</v>
      </c>
      <c r="J494" s="17" t="str">
        <f xml:space="preserve"> _xll.EPMOlapMemberO("[RUBRO].[PARENTH1].[5118150001]","","TRAMITES Y LICENCIAS","","000;001")</f>
        <v>TRAMITES Y LICENCIAS</v>
      </c>
      <c r="K494" s="18" t="s">
        <v>1678</v>
      </c>
      <c r="L494" s="18" t="s">
        <v>40</v>
      </c>
      <c r="M494" s="28" t="s">
        <v>452</v>
      </c>
      <c r="N494" s="18" t="s">
        <v>453</v>
      </c>
      <c r="O494" s="18" t="s">
        <v>454</v>
      </c>
      <c r="P494" s="28" t="s">
        <v>1679</v>
      </c>
      <c r="Q494" s="28" t="s">
        <v>486</v>
      </c>
      <c r="R494" s="18" t="s">
        <v>40</v>
      </c>
      <c r="S494" s="18" t="s">
        <v>457</v>
      </c>
      <c r="T494" s="18" t="s">
        <v>35</v>
      </c>
      <c r="U494" s="18" t="s">
        <v>458</v>
      </c>
      <c r="V494" s="18" t="s">
        <v>459</v>
      </c>
      <c r="W494" s="18" t="s">
        <v>67</v>
      </c>
      <c r="X494" s="18" t="s">
        <v>40</v>
      </c>
      <c r="Y494" s="18" t="s">
        <v>40</v>
      </c>
      <c r="Z494" s="19" t="s">
        <v>68</v>
      </c>
      <c r="AA494" s="20">
        <v>307461977278</v>
      </c>
      <c r="AB494" s="19">
        <v>400000000</v>
      </c>
      <c r="AC494" s="21">
        <v>0</v>
      </c>
      <c r="AD494" s="21">
        <v>36363636</v>
      </c>
      <c r="AE494" s="21">
        <v>36363636</v>
      </c>
      <c r="AF494" s="21">
        <v>36363636</v>
      </c>
      <c r="AG494" s="21">
        <v>36363636</v>
      </c>
      <c r="AH494" s="21">
        <v>36363636</v>
      </c>
      <c r="AI494" s="21">
        <v>36363636</v>
      </c>
      <c r="AJ494" s="21">
        <v>36363636</v>
      </c>
      <c r="AK494" s="21">
        <v>36363636</v>
      </c>
      <c r="AL494" s="21">
        <v>36363636</v>
      </c>
      <c r="AM494" s="21">
        <v>36363636</v>
      </c>
      <c r="AN494" s="21">
        <v>36363640</v>
      </c>
      <c r="AO494" s="21">
        <v>0</v>
      </c>
      <c r="AP494" s="21">
        <v>0</v>
      </c>
      <c r="AQ494" s="21">
        <v>0</v>
      </c>
      <c r="AR494" s="21">
        <v>0</v>
      </c>
    </row>
    <row r="495" spans="8:44" ht="29" x14ac:dyDescent="0.35">
      <c r="H495" s="16" t="str">
        <f xml:space="preserve"> _xll.EPMOlapMemberO("[CONTRATO].[PARENTH1].[C77302024]","","C77302024","","000;001")</f>
        <v>C77302024</v>
      </c>
      <c r="I495" s="16" t="str">
        <f xml:space="preserve"> _xll.EPMOlapMemberO("[AREA].[PARENTH1].[10000000025005]","","Gcia. Administración","","000;001")</f>
        <v>Gcia. Administración</v>
      </c>
      <c r="J495" s="17" t="str">
        <f xml:space="preserve"> _xll.EPMOlapMemberO("[RUBRO].[PARENTH1].[5118150001]","","TRAMITES Y LICENCIAS","","000;001")</f>
        <v>TRAMITES Y LICENCIAS</v>
      </c>
      <c r="K495" s="18" t="s">
        <v>1680</v>
      </c>
      <c r="L495" s="18" t="s">
        <v>40</v>
      </c>
      <c r="M495" s="28" t="s">
        <v>452</v>
      </c>
      <c r="N495" s="18" t="s">
        <v>453</v>
      </c>
      <c r="O495" s="18" t="s">
        <v>454</v>
      </c>
      <c r="P495" s="28" t="s">
        <v>1681</v>
      </c>
      <c r="Q495" s="28" t="s">
        <v>486</v>
      </c>
      <c r="R495" s="18" t="s">
        <v>40</v>
      </c>
      <c r="S495" s="18" t="s">
        <v>457</v>
      </c>
      <c r="T495" s="18" t="s">
        <v>35</v>
      </c>
      <c r="U495" s="18" t="s">
        <v>458</v>
      </c>
      <c r="V495" s="18" t="s">
        <v>459</v>
      </c>
      <c r="W495" s="18" t="s">
        <v>67</v>
      </c>
      <c r="X495" s="18" t="s">
        <v>40</v>
      </c>
      <c r="Y495" s="18" t="s">
        <v>40</v>
      </c>
      <c r="Z495" s="19" t="s">
        <v>68</v>
      </c>
      <c r="AA495" s="20">
        <v>307461977278</v>
      </c>
      <c r="AB495" s="19">
        <v>120000000</v>
      </c>
      <c r="AC495" s="21">
        <v>0</v>
      </c>
      <c r="AD495" s="21">
        <v>10909090</v>
      </c>
      <c r="AE495" s="21">
        <v>10909090</v>
      </c>
      <c r="AF495" s="21">
        <v>10909090</v>
      </c>
      <c r="AG495" s="21">
        <v>10909090</v>
      </c>
      <c r="AH495" s="21">
        <v>10909090</v>
      </c>
      <c r="AI495" s="21">
        <v>10909090</v>
      </c>
      <c r="AJ495" s="21">
        <v>10909090</v>
      </c>
      <c r="AK495" s="21">
        <v>10909090</v>
      </c>
      <c r="AL495" s="21">
        <v>10909090</v>
      </c>
      <c r="AM495" s="21">
        <v>10909090</v>
      </c>
      <c r="AN495" s="21">
        <v>10909100</v>
      </c>
      <c r="AO495" s="21">
        <v>0</v>
      </c>
      <c r="AP495" s="21">
        <v>0</v>
      </c>
      <c r="AQ495" s="21">
        <v>0</v>
      </c>
      <c r="AR495" s="21">
        <v>0</v>
      </c>
    </row>
    <row r="496" spans="8:44" ht="29" x14ac:dyDescent="0.35">
      <c r="H496" s="16" t="str">
        <f xml:space="preserve"> _xll.EPMOlapMemberO("[CONTRATO].[PARENTH1].[C77312024]","","C77312024","","000;001")</f>
        <v>C77312024</v>
      </c>
      <c r="I496" s="16" t="str">
        <f xml:space="preserve"> _xll.EPMOlapMemberO("[AREA].[PARENTH1].[10000000025005]","","Gcia. Administración","","000;001")</f>
        <v>Gcia. Administración</v>
      </c>
      <c r="J496" s="17" t="str">
        <f xml:space="preserve"> _xll.EPMOlapMemberO("[RUBRO].[PARENTH1].[5118150001]","","TRAMITES Y LICENCIAS","","000;001")</f>
        <v>TRAMITES Y LICENCIAS</v>
      </c>
      <c r="K496" s="18" t="s">
        <v>1682</v>
      </c>
      <c r="L496" s="18" t="s">
        <v>40</v>
      </c>
      <c r="M496" s="28" t="s">
        <v>452</v>
      </c>
      <c r="N496" s="18" t="s">
        <v>453</v>
      </c>
      <c r="O496" s="18" t="s">
        <v>454</v>
      </c>
      <c r="P496" s="28" t="s">
        <v>1683</v>
      </c>
      <c r="Q496" s="28" t="s">
        <v>486</v>
      </c>
      <c r="R496" s="18" t="s">
        <v>40</v>
      </c>
      <c r="S496" s="18" t="s">
        <v>457</v>
      </c>
      <c r="T496" s="18" t="s">
        <v>35</v>
      </c>
      <c r="U496" s="18" t="s">
        <v>458</v>
      </c>
      <c r="V496" s="18" t="s">
        <v>459</v>
      </c>
      <c r="W496" s="18" t="s">
        <v>67</v>
      </c>
      <c r="X496" s="18" t="s">
        <v>40</v>
      </c>
      <c r="Y496" s="18" t="s">
        <v>40</v>
      </c>
      <c r="Z496" s="19" t="s">
        <v>68</v>
      </c>
      <c r="AA496" s="20">
        <v>307461977278</v>
      </c>
      <c r="AB496" s="19">
        <v>250000000</v>
      </c>
      <c r="AC496" s="21">
        <v>0</v>
      </c>
      <c r="AD496" s="21">
        <v>22727272</v>
      </c>
      <c r="AE496" s="21">
        <v>22727272</v>
      </c>
      <c r="AF496" s="21">
        <v>22727272</v>
      </c>
      <c r="AG496" s="21">
        <v>22727272</v>
      </c>
      <c r="AH496" s="21">
        <v>22727272</v>
      </c>
      <c r="AI496" s="21">
        <v>22727272</v>
      </c>
      <c r="AJ496" s="21">
        <v>22727272</v>
      </c>
      <c r="AK496" s="21">
        <v>22727272</v>
      </c>
      <c r="AL496" s="21">
        <v>22727272</v>
      </c>
      <c r="AM496" s="21">
        <v>22727272</v>
      </c>
      <c r="AN496" s="21">
        <v>22727280</v>
      </c>
      <c r="AO496" s="21">
        <v>0</v>
      </c>
      <c r="AP496" s="21">
        <v>0</v>
      </c>
      <c r="AQ496" s="21">
        <v>0</v>
      </c>
      <c r="AR496" s="21">
        <v>0</v>
      </c>
    </row>
    <row r="497" spans="8:44" ht="29" x14ac:dyDescent="0.35">
      <c r="H497" s="16" t="str">
        <f xml:space="preserve"> _xll.EPMOlapMemberO("[CONTRATO].[PARENTH1].[C77322024]","","C77322024","","000;001")</f>
        <v>C77322024</v>
      </c>
      <c r="I497" s="16" t="str">
        <f xml:space="preserve"> _xll.EPMOlapMemberO("[AREA].[PARENTH1].[10000000025005]","","Gcia. Administración","","000;001")</f>
        <v>Gcia. Administración</v>
      </c>
      <c r="J497" s="17" t="str">
        <f xml:space="preserve"> _xll.EPMOlapMemberO("[RUBRO].[PARENTH1].[5118150001]","","TRAMITES Y LICENCIAS","","000;001")</f>
        <v>TRAMITES Y LICENCIAS</v>
      </c>
      <c r="K497" s="18" t="s">
        <v>1684</v>
      </c>
      <c r="L497" s="18" t="s">
        <v>40</v>
      </c>
      <c r="M497" s="28" t="s">
        <v>452</v>
      </c>
      <c r="N497" s="18" t="s">
        <v>453</v>
      </c>
      <c r="O497" s="18" t="s">
        <v>454</v>
      </c>
      <c r="P497" s="28" t="s">
        <v>1685</v>
      </c>
      <c r="Q497" s="28" t="s">
        <v>486</v>
      </c>
      <c r="R497" s="18" t="s">
        <v>40</v>
      </c>
      <c r="S497" s="18" t="s">
        <v>457</v>
      </c>
      <c r="T497" s="18" t="s">
        <v>35</v>
      </c>
      <c r="U497" s="18" t="s">
        <v>458</v>
      </c>
      <c r="V497" s="18" t="s">
        <v>459</v>
      </c>
      <c r="W497" s="18" t="s">
        <v>67</v>
      </c>
      <c r="X497" s="18" t="s">
        <v>40</v>
      </c>
      <c r="Y497" s="18" t="s">
        <v>40</v>
      </c>
      <c r="Z497" s="19" t="s">
        <v>68</v>
      </c>
      <c r="AA497" s="20">
        <v>307461977278</v>
      </c>
      <c r="AB497" s="19">
        <v>350000000</v>
      </c>
      <c r="AC497" s="21">
        <v>0</v>
      </c>
      <c r="AD497" s="21">
        <v>31818181</v>
      </c>
      <c r="AE497" s="21">
        <v>31818181</v>
      </c>
      <c r="AF497" s="21">
        <v>31818181</v>
      </c>
      <c r="AG497" s="21">
        <v>31818181</v>
      </c>
      <c r="AH497" s="21">
        <v>31818181</v>
      </c>
      <c r="AI497" s="21">
        <v>31818181</v>
      </c>
      <c r="AJ497" s="21">
        <v>31818181</v>
      </c>
      <c r="AK497" s="21">
        <v>31818181</v>
      </c>
      <c r="AL497" s="21">
        <v>31818181</v>
      </c>
      <c r="AM497" s="21">
        <v>31818181</v>
      </c>
      <c r="AN497" s="21">
        <v>31818190</v>
      </c>
      <c r="AO497" s="21">
        <v>0</v>
      </c>
      <c r="AP497" s="21">
        <v>0</v>
      </c>
      <c r="AQ497" s="21">
        <v>0</v>
      </c>
      <c r="AR497" s="21">
        <v>0</v>
      </c>
    </row>
    <row r="498" spans="8:44" ht="26" x14ac:dyDescent="0.35">
      <c r="H498" s="16" t="str">
        <f xml:space="preserve"> _xll.EPMOlapMemberO("[CONTRATO].[PARENTH1].[C77332024]","","C77332024","","000;001")</f>
        <v>C77332024</v>
      </c>
      <c r="I498" s="16" t="str">
        <f xml:space="preserve"> _xll.EPMOlapMemberO("[AREA].[PARENTH1].[10000000025005]","","Gcia. Administración","","000;001")</f>
        <v>Gcia. Administración</v>
      </c>
      <c r="J498" s="17" t="str">
        <f xml:space="preserve"> _xll.EPMOlapMemberO("[RUBRO].[PARENTH1].[5118150001]","","TRAMITES Y LICENCIAS","","000;001")</f>
        <v>TRAMITES Y LICENCIAS</v>
      </c>
      <c r="K498" s="18" t="s">
        <v>1686</v>
      </c>
      <c r="L498" s="18" t="s">
        <v>40</v>
      </c>
      <c r="M498" s="28" t="s">
        <v>452</v>
      </c>
      <c r="N498" s="18" t="s">
        <v>453</v>
      </c>
      <c r="O498" s="18" t="s">
        <v>454</v>
      </c>
      <c r="P498" s="28" t="s">
        <v>1687</v>
      </c>
      <c r="Q498" s="28" t="s">
        <v>486</v>
      </c>
      <c r="R498" s="18" t="s">
        <v>40</v>
      </c>
      <c r="S498" s="18" t="s">
        <v>457</v>
      </c>
      <c r="T498" s="18" t="s">
        <v>35</v>
      </c>
      <c r="U498" s="18" t="s">
        <v>458</v>
      </c>
      <c r="V498" s="18" t="s">
        <v>459</v>
      </c>
      <c r="W498" s="18" t="s">
        <v>67</v>
      </c>
      <c r="X498" s="18" t="s">
        <v>40</v>
      </c>
      <c r="Y498" s="18" t="s">
        <v>40</v>
      </c>
      <c r="Z498" s="19" t="s">
        <v>68</v>
      </c>
      <c r="AA498" s="20">
        <v>307461977278</v>
      </c>
      <c r="AB498" s="19">
        <v>150000000</v>
      </c>
      <c r="AC498" s="21">
        <v>0</v>
      </c>
      <c r="AD498" s="21">
        <v>13636363</v>
      </c>
      <c r="AE498" s="21">
        <v>13636363</v>
      </c>
      <c r="AF498" s="21">
        <v>13636363</v>
      </c>
      <c r="AG498" s="21">
        <v>13636363</v>
      </c>
      <c r="AH498" s="21">
        <v>13636363</v>
      </c>
      <c r="AI498" s="21">
        <v>13636363</v>
      </c>
      <c r="AJ498" s="21">
        <v>13636363</v>
      </c>
      <c r="AK498" s="21">
        <v>13636363</v>
      </c>
      <c r="AL498" s="21">
        <v>13636363</v>
      </c>
      <c r="AM498" s="21">
        <v>13636363</v>
      </c>
      <c r="AN498" s="21">
        <v>13636370</v>
      </c>
      <c r="AO498" s="21">
        <v>0</v>
      </c>
      <c r="AP498" s="21">
        <v>0</v>
      </c>
      <c r="AQ498" s="21">
        <v>0</v>
      </c>
      <c r="AR498" s="21">
        <v>0</v>
      </c>
    </row>
    <row r="499" spans="8:44" ht="26" x14ac:dyDescent="0.35">
      <c r="H499" s="16" t="str">
        <f xml:space="preserve"> _xll.EPMOlapMemberO("[CONTRATO].[PARENTH1].[C77342024]","","C77342024","","000;001")</f>
        <v>C77342024</v>
      </c>
      <c r="I499" s="16" t="str">
        <f xml:space="preserve"> _xll.EPMOlapMemberO("[AREA].[PARENTH1].[10000000025005]","","Gcia. Administración","","000;001")</f>
        <v>Gcia. Administración</v>
      </c>
      <c r="J499" s="17" t="str">
        <f xml:space="preserve"> _xll.EPMOlapMemberO("[RUBRO].[PARENTH1].[5118150001]","","TRAMITES Y LICENCIAS","","000;001")</f>
        <v>TRAMITES Y LICENCIAS</v>
      </c>
      <c r="K499" s="18" t="s">
        <v>1688</v>
      </c>
      <c r="L499" s="18" t="s">
        <v>40</v>
      </c>
      <c r="M499" s="28" t="s">
        <v>452</v>
      </c>
      <c r="N499" s="18" t="s">
        <v>453</v>
      </c>
      <c r="O499" s="18" t="s">
        <v>454</v>
      </c>
      <c r="P499" s="28" t="s">
        <v>679</v>
      </c>
      <c r="Q499" s="28" t="s">
        <v>486</v>
      </c>
      <c r="R499" s="18" t="s">
        <v>40</v>
      </c>
      <c r="S499" s="18" t="s">
        <v>457</v>
      </c>
      <c r="T499" s="18" t="s">
        <v>35</v>
      </c>
      <c r="U499" s="18" t="s">
        <v>458</v>
      </c>
      <c r="V499" s="18" t="s">
        <v>459</v>
      </c>
      <c r="W499" s="18" t="s">
        <v>67</v>
      </c>
      <c r="X499" s="18" t="s">
        <v>40</v>
      </c>
      <c r="Y499" s="18" t="s">
        <v>40</v>
      </c>
      <c r="Z499" s="19" t="s">
        <v>68</v>
      </c>
      <c r="AA499" s="20">
        <v>307461977278</v>
      </c>
      <c r="AB499" s="19">
        <v>200000000</v>
      </c>
      <c r="AC499" s="21">
        <v>0</v>
      </c>
      <c r="AD499" s="21">
        <v>18181818</v>
      </c>
      <c r="AE499" s="21">
        <v>18181818</v>
      </c>
      <c r="AF499" s="21">
        <v>18181818</v>
      </c>
      <c r="AG499" s="21">
        <v>18181818</v>
      </c>
      <c r="AH499" s="21">
        <v>18181818</v>
      </c>
      <c r="AI499" s="21">
        <v>18181818</v>
      </c>
      <c r="AJ499" s="21">
        <v>18181818</v>
      </c>
      <c r="AK499" s="21">
        <v>18181818</v>
      </c>
      <c r="AL499" s="21">
        <v>18181818</v>
      </c>
      <c r="AM499" s="21">
        <v>18181818</v>
      </c>
      <c r="AN499" s="21">
        <v>18181820</v>
      </c>
      <c r="AO499" s="21">
        <v>0</v>
      </c>
      <c r="AP499" s="21">
        <v>0</v>
      </c>
      <c r="AQ499" s="21">
        <v>0</v>
      </c>
      <c r="AR499" s="21">
        <v>0</v>
      </c>
    </row>
    <row r="500" spans="8:44" ht="26" x14ac:dyDescent="0.35">
      <c r="H500" s="16" t="str">
        <f xml:space="preserve"> _xll.EPMOlapMemberO("[CONTRATO].[PARENTH1].[C77352024]","","C77352024","","000;001")</f>
        <v>C77352024</v>
      </c>
      <c r="I500" s="16" t="str">
        <f xml:space="preserve"> _xll.EPMOlapMemberO("[AREA].[PARENTH1].[10000000025005]","","Gcia. Administración","","000;001")</f>
        <v>Gcia. Administración</v>
      </c>
      <c r="J500" s="17" t="str">
        <f xml:space="preserve"> _xll.EPMOlapMemberO("[RUBRO].[PARENTH1].[5118150001]","","TRAMITES Y LICENCIAS","","000;001")</f>
        <v>TRAMITES Y LICENCIAS</v>
      </c>
      <c r="K500" s="18" t="s">
        <v>1689</v>
      </c>
      <c r="L500" s="18" t="s">
        <v>40</v>
      </c>
      <c r="M500" s="28" t="s">
        <v>452</v>
      </c>
      <c r="N500" s="18" t="s">
        <v>453</v>
      </c>
      <c r="O500" s="18" t="s">
        <v>461</v>
      </c>
      <c r="P500" s="28" t="s">
        <v>1690</v>
      </c>
      <c r="Q500" s="28" t="s">
        <v>486</v>
      </c>
      <c r="R500" s="18" t="s">
        <v>40</v>
      </c>
      <c r="S500" s="18" t="s">
        <v>687</v>
      </c>
      <c r="T500" s="18" t="s">
        <v>35</v>
      </c>
      <c r="U500" s="18" t="s">
        <v>458</v>
      </c>
      <c r="V500" s="18" t="s">
        <v>459</v>
      </c>
      <c r="W500" s="18" t="s">
        <v>67</v>
      </c>
      <c r="X500" s="18" t="s">
        <v>40</v>
      </c>
      <c r="Y500" s="18" t="s">
        <v>40</v>
      </c>
      <c r="Z500" s="19" t="s">
        <v>68</v>
      </c>
      <c r="AA500" s="20">
        <v>307461977278</v>
      </c>
      <c r="AB500" s="19">
        <v>25000000</v>
      </c>
      <c r="AC500" s="21">
        <v>0</v>
      </c>
      <c r="AD500" s="21">
        <v>0</v>
      </c>
      <c r="AE500" s="21">
        <v>0</v>
      </c>
      <c r="AF500" s="21">
        <v>0</v>
      </c>
      <c r="AG500" s="21">
        <v>0</v>
      </c>
      <c r="AH500" s="21">
        <v>0</v>
      </c>
      <c r="AI500" s="21">
        <v>0</v>
      </c>
      <c r="AJ500" s="21">
        <v>5000000</v>
      </c>
      <c r="AK500" s="21">
        <v>5000000</v>
      </c>
      <c r="AL500" s="21">
        <v>5000000</v>
      </c>
      <c r="AM500" s="21">
        <v>5000000</v>
      </c>
      <c r="AN500" s="21">
        <v>5000000</v>
      </c>
      <c r="AO500" s="21">
        <v>0</v>
      </c>
      <c r="AP500" s="21">
        <v>0</v>
      </c>
      <c r="AQ500" s="21">
        <v>0</v>
      </c>
      <c r="AR500" s="21">
        <v>0</v>
      </c>
    </row>
    <row r="501" spans="8:44" ht="29" x14ac:dyDescent="0.35">
      <c r="H501" s="16" t="str">
        <f xml:space="preserve"> _xll.EPMOlapMemberO("[CONTRATO].[PARENTH1].[C77362024]","","C77362024","","000;001")</f>
        <v>C77362024</v>
      </c>
      <c r="I501" s="16" t="str">
        <f xml:space="preserve"> _xll.EPMOlapMemberO("[AREA].[PARENTH1].[10000000025005]","","Gcia. Administración","","000;001")</f>
        <v>Gcia. Administración</v>
      </c>
      <c r="J501" s="17" t="str">
        <f xml:space="preserve"> _xll.EPMOlapMemberO("[RUBRO].[PARENTH1].[5118150001]","","TRAMITES Y LICENCIAS","","000;001")</f>
        <v>TRAMITES Y LICENCIAS</v>
      </c>
      <c r="K501" s="18" t="s">
        <v>1691</v>
      </c>
      <c r="L501" s="18" t="s">
        <v>40</v>
      </c>
      <c r="M501" s="28" t="s">
        <v>452</v>
      </c>
      <c r="N501" s="18" t="s">
        <v>453</v>
      </c>
      <c r="O501" s="18" t="s">
        <v>454</v>
      </c>
      <c r="P501" s="28" t="s">
        <v>1692</v>
      </c>
      <c r="Q501" s="28" t="s">
        <v>486</v>
      </c>
      <c r="R501" s="18" t="s">
        <v>40</v>
      </c>
      <c r="S501" s="18" t="s">
        <v>457</v>
      </c>
      <c r="T501" s="18" t="s">
        <v>35</v>
      </c>
      <c r="U501" s="18" t="s">
        <v>458</v>
      </c>
      <c r="V501" s="18" t="s">
        <v>459</v>
      </c>
      <c r="W501" s="18" t="s">
        <v>67</v>
      </c>
      <c r="X501" s="18" t="s">
        <v>40</v>
      </c>
      <c r="Y501" s="18" t="s">
        <v>40</v>
      </c>
      <c r="Z501" s="19" t="s">
        <v>68</v>
      </c>
      <c r="AA501" s="20">
        <v>307461977278</v>
      </c>
      <c r="AB501" s="19">
        <v>2100000000</v>
      </c>
      <c r="AC501" s="21">
        <v>0</v>
      </c>
      <c r="AD501" s="21">
        <v>190909090</v>
      </c>
      <c r="AE501" s="21">
        <v>190909090</v>
      </c>
      <c r="AF501" s="21">
        <v>190909090</v>
      </c>
      <c r="AG501" s="21">
        <v>190909090</v>
      </c>
      <c r="AH501" s="21">
        <v>190909090</v>
      </c>
      <c r="AI501" s="21">
        <v>190909090</v>
      </c>
      <c r="AJ501" s="21">
        <v>190909090</v>
      </c>
      <c r="AK501" s="21">
        <v>190909090</v>
      </c>
      <c r="AL501" s="21">
        <v>190909090</v>
      </c>
      <c r="AM501" s="21">
        <v>190909090</v>
      </c>
      <c r="AN501" s="21">
        <v>190909100</v>
      </c>
      <c r="AO501" s="21">
        <v>0</v>
      </c>
      <c r="AP501" s="21">
        <v>0</v>
      </c>
      <c r="AQ501" s="21">
        <v>0</v>
      </c>
      <c r="AR501" s="21">
        <v>0</v>
      </c>
    </row>
    <row r="502" spans="8:44" ht="43.5" x14ac:dyDescent="0.35">
      <c r="H502" s="16" t="str">
        <f xml:space="preserve"> _xll.EPMOlapMemberO("[CONTRATO].[PARENTH1].[C77372024]","","C77372024","","000;001")</f>
        <v>C77372024</v>
      </c>
      <c r="I502" s="16" t="str">
        <f xml:space="preserve"> _xll.EPMOlapMemberO("[AREA].[PARENTH1].[10000000025005]","","Gcia. Administración","","000;001")</f>
        <v>Gcia. Administración</v>
      </c>
      <c r="J502" s="17" t="str">
        <f xml:space="preserve"> _xll.EPMOlapMemberO("[RUBRO].[PARENTH1].[5118150001]","","TRAMITES Y LICENCIAS","","000;001")</f>
        <v>TRAMITES Y LICENCIAS</v>
      </c>
      <c r="K502" s="18" t="s">
        <v>1693</v>
      </c>
      <c r="L502" s="18" t="s">
        <v>40</v>
      </c>
      <c r="M502" s="28" t="s">
        <v>452</v>
      </c>
      <c r="N502" s="18" t="s">
        <v>453</v>
      </c>
      <c r="O502" s="18" t="s">
        <v>454</v>
      </c>
      <c r="P502" s="28" t="s">
        <v>1694</v>
      </c>
      <c r="Q502" s="28" t="s">
        <v>486</v>
      </c>
      <c r="R502" s="18" t="s">
        <v>40</v>
      </c>
      <c r="S502" s="18" t="s">
        <v>457</v>
      </c>
      <c r="T502" s="18" t="s">
        <v>35</v>
      </c>
      <c r="U502" s="18" t="s">
        <v>458</v>
      </c>
      <c r="V502" s="18" t="s">
        <v>459</v>
      </c>
      <c r="W502" s="18" t="s">
        <v>67</v>
      </c>
      <c r="X502" s="18" t="s">
        <v>40</v>
      </c>
      <c r="Y502" s="18" t="s">
        <v>40</v>
      </c>
      <c r="Z502" s="19" t="s">
        <v>68</v>
      </c>
      <c r="AA502" s="20">
        <v>307461977278</v>
      </c>
      <c r="AB502" s="19">
        <v>250000000</v>
      </c>
      <c r="AC502" s="21">
        <v>0</v>
      </c>
      <c r="AD502" s="21">
        <v>22727272</v>
      </c>
      <c r="AE502" s="21">
        <v>22727272</v>
      </c>
      <c r="AF502" s="21">
        <v>22727272</v>
      </c>
      <c r="AG502" s="21">
        <v>22727272</v>
      </c>
      <c r="AH502" s="21">
        <v>22727272</v>
      </c>
      <c r="AI502" s="21">
        <v>22727272</v>
      </c>
      <c r="AJ502" s="21">
        <v>22727272</v>
      </c>
      <c r="AK502" s="21">
        <v>22727272</v>
      </c>
      <c r="AL502" s="21">
        <v>22727272</v>
      </c>
      <c r="AM502" s="21">
        <v>22727272</v>
      </c>
      <c r="AN502" s="21">
        <v>22727280</v>
      </c>
      <c r="AO502" s="21">
        <v>0</v>
      </c>
      <c r="AP502" s="21">
        <v>0</v>
      </c>
      <c r="AQ502" s="21">
        <v>0</v>
      </c>
      <c r="AR502" s="21">
        <v>0</v>
      </c>
    </row>
    <row r="503" spans="8:44" ht="43.5" x14ac:dyDescent="0.35">
      <c r="H503" s="16" t="str">
        <f xml:space="preserve"> _xll.EPMOlapMemberO("[CONTRATO].[PARENTH1].[C77382024]","","C77382024","","000;001")</f>
        <v>C77382024</v>
      </c>
      <c r="I503" s="16" t="str">
        <f xml:space="preserve"> _xll.EPMOlapMemberO("[AREA].[PARENTH1].[10000000025005]","","Gcia. Administración","","000;001")</f>
        <v>Gcia. Administración</v>
      </c>
      <c r="J503" s="17" t="str">
        <f xml:space="preserve"> _xll.EPMOlapMemberO("[RUBRO].[PARENTH1].[5118150001]","","TRAMITES Y LICENCIAS","","000;001")</f>
        <v>TRAMITES Y LICENCIAS</v>
      </c>
      <c r="K503" s="18" t="s">
        <v>1695</v>
      </c>
      <c r="L503" s="18" t="s">
        <v>40</v>
      </c>
      <c r="M503" s="28" t="s">
        <v>452</v>
      </c>
      <c r="N503" s="18" t="s">
        <v>453</v>
      </c>
      <c r="O503" s="18" t="s">
        <v>454</v>
      </c>
      <c r="P503" s="28" t="s">
        <v>1696</v>
      </c>
      <c r="Q503" s="28" t="s">
        <v>486</v>
      </c>
      <c r="R503" s="18" t="s">
        <v>40</v>
      </c>
      <c r="S503" s="18" t="s">
        <v>457</v>
      </c>
      <c r="T503" s="18" t="s">
        <v>35</v>
      </c>
      <c r="U503" s="18" t="s">
        <v>458</v>
      </c>
      <c r="V503" s="18" t="s">
        <v>459</v>
      </c>
      <c r="W503" s="18" t="s">
        <v>67</v>
      </c>
      <c r="X503" s="18" t="s">
        <v>40</v>
      </c>
      <c r="Y503" s="18" t="s">
        <v>40</v>
      </c>
      <c r="Z503" s="19" t="s">
        <v>68</v>
      </c>
      <c r="AA503" s="20">
        <v>307461977278</v>
      </c>
      <c r="AB503" s="19">
        <v>625000000</v>
      </c>
      <c r="AC503" s="21">
        <v>0</v>
      </c>
      <c r="AD503" s="21">
        <v>90909090</v>
      </c>
      <c r="AE503" s="21">
        <v>90909090</v>
      </c>
      <c r="AF503" s="21">
        <v>90909090</v>
      </c>
      <c r="AG503" s="21">
        <v>30909090</v>
      </c>
      <c r="AH503" s="21">
        <v>75909090</v>
      </c>
      <c r="AI503" s="21">
        <v>30909090</v>
      </c>
      <c r="AJ503" s="21">
        <v>30909090</v>
      </c>
      <c r="AK503" s="21">
        <v>30909090</v>
      </c>
      <c r="AL503" s="21">
        <v>30909090</v>
      </c>
      <c r="AM503" s="21">
        <v>30909090</v>
      </c>
      <c r="AN503" s="21">
        <v>90909100</v>
      </c>
      <c r="AO503" s="21">
        <v>0</v>
      </c>
      <c r="AP503" s="21">
        <v>0</v>
      </c>
      <c r="AQ503" s="21">
        <v>0</v>
      </c>
      <c r="AR503" s="21">
        <v>0</v>
      </c>
    </row>
    <row r="504" spans="8:44" ht="29" x14ac:dyDescent="0.35">
      <c r="H504" s="16" t="str">
        <f xml:space="preserve"> _xll.EPMOlapMemberO("[CONTRATO].[PARENTH1].[C77392024]","","C77392024","","000;001")</f>
        <v>C77392024</v>
      </c>
      <c r="I504" s="16" t="str">
        <f xml:space="preserve"> _xll.EPMOlapMemberO("[AREA].[PARENTH1].[10000000025005]","","Gcia. Administración","","000;001")</f>
        <v>Gcia. Administración</v>
      </c>
      <c r="J504" s="17" t="str">
        <f xml:space="preserve"> _xll.EPMOlapMemberO("[RUBRO].[PARENTH1].[5118150001]","","TRAMITES Y LICENCIAS","","000;001")</f>
        <v>TRAMITES Y LICENCIAS</v>
      </c>
      <c r="K504" s="18" t="s">
        <v>1697</v>
      </c>
      <c r="L504" s="18" t="s">
        <v>40</v>
      </c>
      <c r="M504" s="28" t="s">
        <v>452</v>
      </c>
      <c r="N504" s="18" t="s">
        <v>453</v>
      </c>
      <c r="O504" s="18" t="s">
        <v>454</v>
      </c>
      <c r="P504" s="28" t="s">
        <v>757</v>
      </c>
      <c r="Q504" s="28" t="s">
        <v>486</v>
      </c>
      <c r="R504" s="18" t="s">
        <v>40</v>
      </c>
      <c r="S504" s="18" t="s">
        <v>457</v>
      </c>
      <c r="T504" s="18" t="s">
        <v>35</v>
      </c>
      <c r="U504" s="18" t="s">
        <v>458</v>
      </c>
      <c r="V504" s="18" t="s">
        <v>459</v>
      </c>
      <c r="W504" s="18" t="s">
        <v>67</v>
      </c>
      <c r="X504" s="18" t="s">
        <v>40</v>
      </c>
      <c r="Y504" s="18" t="s">
        <v>40</v>
      </c>
      <c r="Z504" s="19" t="s">
        <v>68</v>
      </c>
      <c r="AA504" s="20">
        <v>307461977278</v>
      </c>
      <c r="AB504" s="19">
        <v>200000000</v>
      </c>
      <c r="AC504" s="21">
        <v>0</v>
      </c>
      <c r="AD504" s="21">
        <v>18181818</v>
      </c>
      <c r="AE504" s="21">
        <v>18181818</v>
      </c>
      <c r="AF504" s="21">
        <v>18181818</v>
      </c>
      <c r="AG504" s="21">
        <v>18181818</v>
      </c>
      <c r="AH504" s="21">
        <v>18181818</v>
      </c>
      <c r="AI504" s="21">
        <v>18181818</v>
      </c>
      <c r="AJ504" s="21">
        <v>18181818</v>
      </c>
      <c r="AK504" s="21">
        <v>18181818</v>
      </c>
      <c r="AL504" s="21">
        <v>18181818</v>
      </c>
      <c r="AM504" s="21">
        <v>18181818</v>
      </c>
      <c r="AN504" s="21">
        <v>18181820</v>
      </c>
      <c r="AO504" s="21">
        <v>0</v>
      </c>
      <c r="AP504" s="21">
        <v>0</v>
      </c>
      <c r="AQ504" s="21">
        <v>0</v>
      </c>
      <c r="AR504" s="21">
        <v>0</v>
      </c>
    </row>
    <row r="505" spans="8:44" ht="29" x14ac:dyDescent="0.35">
      <c r="H505" s="16" t="str">
        <f xml:space="preserve"> _xll.EPMOlapMemberO("[CONTRATO].[PARENTH1].[C77402024]","","C77402024","","000;001")</f>
        <v>C77402024</v>
      </c>
      <c r="I505" s="16" t="str">
        <f xml:space="preserve"> _xll.EPMOlapMemberO("[AREA].[PARENTH1].[10000000025005]","","Gcia. Administración","","000;001")</f>
        <v>Gcia. Administración</v>
      </c>
      <c r="J505" s="17" t="str">
        <f xml:space="preserve"> _xll.EPMOlapMemberO("[RUBRO].[PARENTH1].[5118150001]","","TRAMITES Y LICENCIAS","","000;001")</f>
        <v>TRAMITES Y LICENCIAS</v>
      </c>
      <c r="K505" s="18" t="s">
        <v>1698</v>
      </c>
      <c r="L505" s="18" t="s">
        <v>40</v>
      </c>
      <c r="M505" s="28" t="s">
        <v>452</v>
      </c>
      <c r="N505" s="18" t="s">
        <v>453</v>
      </c>
      <c r="O505" s="18" t="s">
        <v>454</v>
      </c>
      <c r="P505" s="28" t="s">
        <v>488</v>
      </c>
      <c r="Q505" s="28" t="s">
        <v>486</v>
      </c>
      <c r="R505" s="18" t="s">
        <v>40</v>
      </c>
      <c r="S505" s="18" t="s">
        <v>457</v>
      </c>
      <c r="T505" s="18" t="s">
        <v>35</v>
      </c>
      <c r="U505" s="18" t="s">
        <v>458</v>
      </c>
      <c r="V505" s="18" t="s">
        <v>459</v>
      </c>
      <c r="W505" s="18" t="s">
        <v>67</v>
      </c>
      <c r="X505" s="18" t="s">
        <v>40</v>
      </c>
      <c r="Y505" s="18" t="s">
        <v>40</v>
      </c>
      <c r="Z505" s="19" t="s">
        <v>68</v>
      </c>
      <c r="AA505" s="20">
        <v>307461977278</v>
      </c>
      <c r="AB505" s="19">
        <v>640000000</v>
      </c>
      <c r="AC505" s="21">
        <v>0</v>
      </c>
      <c r="AD505" s="21">
        <v>90909090</v>
      </c>
      <c r="AE505" s="21">
        <v>90909090</v>
      </c>
      <c r="AF505" s="21">
        <v>90909090</v>
      </c>
      <c r="AG505" s="21">
        <v>90909090</v>
      </c>
      <c r="AH505" s="21">
        <v>30909090</v>
      </c>
      <c r="AI505" s="21">
        <v>30909090</v>
      </c>
      <c r="AJ505" s="21">
        <v>30909090</v>
      </c>
      <c r="AK505" s="21">
        <v>30909090</v>
      </c>
      <c r="AL505" s="21">
        <v>30909090</v>
      </c>
      <c r="AM505" s="21">
        <v>30909090</v>
      </c>
      <c r="AN505" s="21">
        <v>90909100</v>
      </c>
      <c r="AO505" s="21">
        <v>0</v>
      </c>
      <c r="AP505" s="21">
        <v>0</v>
      </c>
      <c r="AQ505" s="21">
        <v>0</v>
      </c>
      <c r="AR505" s="21">
        <v>0</v>
      </c>
    </row>
    <row r="506" spans="8:44" ht="26" x14ac:dyDescent="0.35">
      <c r="H506" s="16" t="str">
        <f xml:space="preserve"> _xll.EPMOlapMemberO("[CONTRATO].[PARENTH1].[C77412024]","","C77412024","","000;001")</f>
        <v>C77412024</v>
      </c>
      <c r="I506" s="16" t="str">
        <f xml:space="preserve"> _xll.EPMOlapMemberO("[AREA].[PARENTH1].[10000000025005]","","Gcia. Administración","","000;001")</f>
        <v>Gcia. Administración</v>
      </c>
      <c r="J506" s="17" t="str">
        <f xml:space="preserve"> _xll.EPMOlapMemberO("[RUBRO].[PARENTH1].[5118150001]","","TRAMITES Y LICENCIAS","","000;001")</f>
        <v>TRAMITES Y LICENCIAS</v>
      </c>
      <c r="K506" s="18" t="s">
        <v>1699</v>
      </c>
      <c r="L506" s="18" t="s">
        <v>40</v>
      </c>
      <c r="M506" s="28" t="s">
        <v>452</v>
      </c>
      <c r="N506" s="18" t="s">
        <v>453</v>
      </c>
      <c r="O506" s="18" t="s">
        <v>454</v>
      </c>
      <c r="P506" s="28" t="s">
        <v>1700</v>
      </c>
      <c r="Q506" s="28" t="s">
        <v>486</v>
      </c>
      <c r="R506" s="18" t="s">
        <v>40</v>
      </c>
      <c r="S506" s="18" t="s">
        <v>457</v>
      </c>
      <c r="T506" s="18" t="s">
        <v>35</v>
      </c>
      <c r="U506" s="18" t="s">
        <v>458</v>
      </c>
      <c r="V506" s="18" t="s">
        <v>459</v>
      </c>
      <c r="W506" s="18" t="s">
        <v>67</v>
      </c>
      <c r="X506" s="18" t="s">
        <v>40</v>
      </c>
      <c r="Y506" s="18" t="s">
        <v>40</v>
      </c>
      <c r="Z506" s="19" t="s">
        <v>68</v>
      </c>
      <c r="AA506" s="20">
        <v>307461977278</v>
      </c>
      <c r="AB506" s="19">
        <v>65000000</v>
      </c>
      <c r="AC506" s="21">
        <v>0</v>
      </c>
      <c r="AD506" s="21">
        <v>5909090</v>
      </c>
      <c r="AE506" s="21">
        <v>5909090</v>
      </c>
      <c r="AF506" s="21">
        <v>5909090</v>
      </c>
      <c r="AG506" s="21">
        <v>5909090</v>
      </c>
      <c r="AH506" s="21">
        <v>5909090</v>
      </c>
      <c r="AI506" s="21">
        <v>5909090</v>
      </c>
      <c r="AJ506" s="21">
        <v>5909090</v>
      </c>
      <c r="AK506" s="21">
        <v>5909090</v>
      </c>
      <c r="AL506" s="21">
        <v>5909090</v>
      </c>
      <c r="AM506" s="21">
        <v>5909090</v>
      </c>
      <c r="AN506" s="21">
        <v>5909100</v>
      </c>
      <c r="AO506" s="21">
        <v>0</v>
      </c>
      <c r="AP506" s="21">
        <v>0</v>
      </c>
      <c r="AQ506" s="21">
        <v>0</v>
      </c>
      <c r="AR506" s="21">
        <v>0</v>
      </c>
    </row>
    <row r="507" spans="8:44" ht="29" x14ac:dyDescent="0.35">
      <c r="H507" s="16" t="str">
        <f xml:space="preserve"> _xll.EPMOlapMemberO("[CONTRATO].[PARENTH1].[C77422024]","","C77422024","","000;001")</f>
        <v>C77422024</v>
      </c>
      <c r="I507" s="16" t="str">
        <f xml:space="preserve"> _xll.EPMOlapMemberO("[AREA].[PARENTH1].[10000000025005]","","Gcia. Administración","","000;001")</f>
        <v>Gcia. Administración</v>
      </c>
      <c r="J507" s="17" t="str">
        <f xml:space="preserve"> _xll.EPMOlapMemberO("[RUBRO].[PARENTH1].[5118150001]","","TRAMITES Y LICENCIAS","","000;001")</f>
        <v>TRAMITES Y LICENCIAS</v>
      </c>
      <c r="K507" s="18" t="s">
        <v>1701</v>
      </c>
      <c r="L507" s="18" t="s">
        <v>40</v>
      </c>
      <c r="M507" s="28" t="s">
        <v>452</v>
      </c>
      <c r="N507" s="18" t="s">
        <v>453</v>
      </c>
      <c r="O507" s="18" t="s">
        <v>461</v>
      </c>
      <c r="P507" s="28" t="s">
        <v>1702</v>
      </c>
      <c r="Q507" s="28" t="s">
        <v>479</v>
      </c>
      <c r="R507" s="18" t="s">
        <v>40</v>
      </c>
      <c r="S507" s="18" t="s">
        <v>199</v>
      </c>
      <c r="T507" s="18" t="s">
        <v>35</v>
      </c>
      <c r="U507" s="18" t="s">
        <v>1703</v>
      </c>
      <c r="V507" s="18" t="s">
        <v>459</v>
      </c>
      <c r="W507" s="18" t="s">
        <v>67</v>
      </c>
      <c r="X507" s="18" t="s">
        <v>40</v>
      </c>
      <c r="Y507" s="18" t="s">
        <v>40</v>
      </c>
      <c r="Z507" s="19" t="s">
        <v>68</v>
      </c>
      <c r="AA507" s="20">
        <v>307461977278</v>
      </c>
      <c r="AB507" s="19">
        <v>413000000</v>
      </c>
      <c r="AC507" s="21">
        <v>0</v>
      </c>
      <c r="AD507" s="21">
        <v>0</v>
      </c>
      <c r="AE507" s="21">
        <v>0</v>
      </c>
      <c r="AF507" s="21">
        <v>0</v>
      </c>
      <c r="AG507" s="21">
        <v>51625000</v>
      </c>
      <c r="AH507" s="21">
        <v>51625000</v>
      </c>
      <c r="AI507" s="21">
        <v>51625000</v>
      </c>
      <c r="AJ507" s="21">
        <v>51625000</v>
      </c>
      <c r="AK507" s="21">
        <v>51625000</v>
      </c>
      <c r="AL507" s="21">
        <v>51625000</v>
      </c>
      <c r="AM507" s="21">
        <v>51625000</v>
      </c>
      <c r="AN507" s="21">
        <v>51625000</v>
      </c>
      <c r="AO507" s="21">
        <v>0</v>
      </c>
      <c r="AP507" s="21">
        <v>0</v>
      </c>
      <c r="AQ507" s="21">
        <v>0</v>
      </c>
      <c r="AR507" s="21">
        <v>0</v>
      </c>
    </row>
    <row r="508" spans="8:44" ht="26" x14ac:dyDescent="0.35">
      <c r="H508" s="16" t="str">
        <f xml:space="preserve"> _xll.EPMOlapMemberO("[CONTRATO].[PARENTH1].[C77432024]","","C77432024","","000;001")</f>
        <v>C77432024</v>
      </c>
      <c r="I508" s="16" t="str">
        <f xml:space="preserve"> _xll.EPMOlapMemberO("[AREA].[PARENTH1].[10000000025005]","","Gcia. Administración","","000;001")</f>
        <v>Gcia. Administración</v>
      </c>
      <c r="J508" s="17" t="str">
        <f xml:space="preserve"> _xll.EPMOlapMemberO("[RUBRO].[PARENTH1].[5118150001]","","TRAMITES Y LICENCIAS","","000;001")</f>
        <v>TRAMITES Y LICENCIAS</v>
      </c>
      <c r="K508" s="18" t="s">
        <v>1704</v>
      </c>
      <c r="L508" s="18" t="s">
        <v>40</v>
      </c>
      <c r="M508" s="28" t="s">
        <v>452</v>
      </c>
      <c r="N508" s="18" t="s">
        <v>453</v>
      </c>
      <c r="O508" s="18" t="s">
        <v>454</v>
      </c>
      <c r="P508" s="28" t="s">
        <v>1705</v>
      </c>
      <c r="Q508" s="28" t="s">
        <v>486</v>
      </c>
      <c r="R508" s="18" t="s">
        <v>40</v>
      </c>
      <c r="S508" s="18" t="s">
        <v>457</v>
      </c>
      <c r="T508" s="18" t="s">
        <v>35</v>
      </c>
      <c r="U508" s="18" t="s">
        <v>458</v>
      </c>
      <c r="V508" s="18" t="s">
        <v>459</v>
      </c>
      <c r="W508" s="18" t="s">
        <v>67</v>
      </c>
      <c r="X508" s="18" t="s">
        <v>40</v>
      </c>
      <c r="Y508" s="18" t="s">
        <v>40</v>
      </c>
      <c r="Z508" s="19" t="s">
        <v>68</v>
      </c>
      <c r="AA508" s="20">
        <v>307461977278</v>
      </c>
      <c r="AB508" s="19">
        <v>80000000</v>
      </c>
      <c r="AC508" s="21">
        <v>0</v>
      </c>
      <c r="AD508" s="21">
        <v>7272727</v>
      </c>
      <c r="AE508" s="21">
        <v>7272727</v>
      </c>
      <c r="AF508" s="21">
        <v>7272727</v>
      </c>
      <c r="AG508" s="21">
        <v>7272727</v>
      </c>
      <c r="AH508" s="21">
        <v>7272727</v>
      </c>
      <c r="AI508" s="21">
        <v>7272727</v>
      </c>
      <c r="AJ508" s="21">
        <v>7272727</v>
      </c>
      <c r="AK508" s="21">
        <v>7272727</v>
      </c>
      <c r="AL508" s="21">
        <v>7272727</v>
      </c>
      <c r="AM508" s="21">
        <v>7272727</v>
      </c>
      <c r="AN508" s="21">
        <v>7272730</v>
      </c>
      <c r="AO508" s="21">
        <v>0</v>
      </c>
      <c r="AP508" s="21">
        <v>0</v>
      </c>
      <c r="AQ508" s="21">
        <v>0</v>
      </c>
      <c r="AR508" s="21">
        <v>0</v>
      </c>
    </row>
    <row r="509" spans="8:44" ht="26" x14ac:dyDescent="0.35">
      <c r="H509" s="16" t="str">
        <f xml:space="preserve"> _xll.EPMOlapMemberO("[CONTRATO].[PARENTH1].[C77442024]","","C77442024","","000;001")</f>
        <v>C77442024</v>
      </c>
      <c r="I509" s="16" t="str">
        <f xml:space="preserve"> _xll.EPMOlapMemberO("[AREA].[PARENTH1].[10000000025005]","","Gcia. Administración","","000;001")</f>
        <v>Gcia. Administración</v>
      </c>
      <c r="J509" s="17" t="str">
        <f xml:space="preserve"> _xll.EPMOlapMemberO("[RUBRO].[PARENTH1].[5118150001]","","TRAMITES Y LICENCIAS","","000;001")</f>
        <v>TRAMITES Y LICENCIAS</v>
      </c>
      <c r="K509" s="18" t="s">
        <v>1706</v>
      </c>
      <c r="L509" s="18" t="s">
        <v>40</v>
      </c>
      <c r="M509" s="28" t="s">
        <v>452</v>
      </c>
      <c r="N509" s="18" t="s">
        <v>453</v>
      </c>
      <c r="O509" s="18" t="s">
        <v>454</v>
      </c>
      <c r="P509" s="28" t="s">
        <v>470</v>
      </c>
      <c r="Q509" s="28" t="s">
        <v>486</v>
      </c>
      <c r="R509" s="18" t="s">
        <v>40</v>
      </c>
      <c r="S509" s="18" t="s">
        <v>457</v>
      </c>
      <c r="T509" s="18" t="s">
        <v>35</v>
      </c>
      <c r="U509" s="18" t="s">
        <v>458</v>
      </c>
      <c r="V509" s="18" t="s">
        <v>459</v>
      </c>
      <c r="W509" s="18" t="s">
        <v>67</v>
      </c>
      <c r="X509" s="18" t="s">
        <v>40</v>
      </c>
      <c r="Y509" s="18" t="s">
        <v>40</v>
      </c>
      <c r="Z509" s="19" t="s">
        <v>68</v>
      </c>
      <c r="AA509" s="20">
        <v>307461977278</v>
      </c>
      <c r="AB509" s="19">
        <v>1500000000</v>
      </c>
      <c r="AC509" s="21">
        <v>0</v>
      </c>
      <c r="AD509" s="21">
        <v>136363636</v>
      </c>
      <c r="AE509" s="21">
        <v>136363636</v>
      </c>
      <c r="AF509" s="21">
        <v>136363636</v>
      </c>
      <c r="AG509" s="21">
        <v>136363636</v>
      </c>
      <c r="AH509" s="21">
        <v>136363636</v>
      </c>
      <c r="AI509" s="21">
        <v>136363636</v>
      </c>
      <c r="AJ509" s="21">
        <v>136363636</v>
      </c>
      <c r="AK509" s="21">
        <v>136363636</v>
      </c>
      <c r="AL509" s="21">
        <v>136363636</v>
      </c>
      <c r="AM509" s="21">
        <v>136363636</v>
      </c>
      <c r="AN509" s="21">
        <v>136363640</v>
      </c>
      <c r="AO509" s="21">
        <v>0</v>
      </c>
      <c r="AP509" s="21">
        <v>0</v>
      </c>
      <c r="AQ509" s="21">
        <v>0</v>
      </c>
      <c r="AR509" s="21">
        <v>0</v>
      </c>
    </row>
    <row r="510" spans="8:44" ht="29" x14ac:dyDescent="0.35">
      <c r="H510" s="16" t="str">
        <f xml:space="preserve"> _xll.EPMOlapMemberO("[CONTRATO].[PARENTH1].[C77452024]","","C77452024","","000;001")</f>
        <v>C77452024</v>
      </c>
      <c r="I510" s="16" t="str">
        <f xml:space="preserve"> _xll.EPMOlapMemberO("[AREA].[PARENTH1].[10000000025005]","","Gcia. Administración","","000;001")</f>
        <v>Gcia. Administración</v>
      </c>
      <c r="J510" s="17" t="str">
        <f xml:space="preserve"> _xll.EPMOlapMemberO("[RUBRO].[PARENTH1].[5118150001]","","TRAMITES Y LICENCIAS","","000;001")</f>
        <v>TRAMITES Y LICENCIAS</v>
      </c>
      <c r="K510" s="18" t="s">
        <v>1707</v>
      </c>
      <c r="L510" s="18" t="s">
        <v>40</v>
      </c>
      <c r="M510" s="28" t="s">
        <v>452</v>
      </c>
      <c r="N510" s="18" t="s">
        <v>453</v>
      </c>
      <c r="O510" s="18" t="s">
        <v>454</v>
      </c>
      <c r="P510" s="28" t="s">
        <v>787</v>
      </c>
      <c r="Q510" s="28" t="s">
        <v>486</v>
      </c>
      <c r="R510" s="18" t="s">
        <v>40</v>
      </c>
      <c r="S510" s="18" t="s">
        <v>457</v>
      </c>
      <c r="T510" s="18" t="s">
        <v>35</v>
      </c>
      <c r="U510" s="18" t="s">
        <v>458</v>
      </c>
      <c r="V510" s="18" t="s">
        <v>459</v>
      </c>
      <c r="W510" s="18" t="s">
        <v>67</v>
      </c>
      <c r="X510" s="18" t="s">
        <v>40</v>
      </c>
      <c r="Y510" s="18" t="s">
        <v>40</v>
      </c>
      <c r="Z510" s="19" t="s">
        <v>68</v>
      </c>
      <c r="AA510" s="20">
        <v>307461977278</v>
      </c>
      <c r="AB510" s="19">
        <v>586000000</v>
      </c>
      <c r="AC510" s="21">
        <v>0</v>
      </c>
      <c r="AD510" s="21">
        <v>72727272</v>
      </c>
      <c r="AE510" s="21">
        <v>72727272</v>
      </c>
      <c r="AF510" s="21">
        <v>72727272</v>
      </c>
      <c r="AG510" s="21">
        <v>72727272</v>
      </c>
      <c r="AH510" s="21">
        <v>58727272</v>
      </c>
      <c r="AI510" s="21">
        <v>32727272</v>
      </c>
      <c r="AJ510" s="21">
        <v>32727272</v>
      </c>
      <c r="AK510" s="21">
        <v>32727272</v>
      </c>
      <c r="AL510" s="21">
        <v>32727272</v>
      </c>
      <c r="AM510" s="21">
        <v>32727272</v>
      </c>
      <c r="AN510" s="21">
        <v>72727280</v>
      </c>
      <c r="AO510" s="21">
        <v>0</v>
      </c>
      <c r="AP510" s="21">
        <v>0</v>
      </c>
      <c r="AQ510" s="21">
        <v>0</v>
      </c>
      <c r="AR510" s="21">
        <v>0</v>
      </c>
    </row>
    <row r="511" spans="8:44" ht="29" x14ac:dyDescent="0.35">
      <c r="H511" s="16" t="str">
        <f xml:space="preserve"> _xll.EPMOlapMemberO("[CONTRATO].[PARENTH1].[C77462024]","","C77462024","","000;001")</f>
        <v>C77462024</v>
      </c>
      <c r="I511" s="16" t="str">
        <f xml:space="preserve"> _xll.EPMOlapMemberO("[AREA].[PARENTH1].[10000000025005]","","Gcia. Administración","","000;001")</f>
        <v>Gcia. Administración</v>
      </c>
      <c r="J511" s="17" t="str">
        <f xml:space="preserve"> _xll.EPMOlapMemberO("[RUBRO].[PARENTH1].[5118150001]","","TRAMITES Y LICENCIAS","","000;001")</f>
        <v>TRAMITES Y LICENCIAS</v>
      </c>
      <c r="K511" s="18" t="s">
        <v>1708</v>
      </c>
      <c r="L511" s="18" t="s">
        <v>40</v>
      </c>
      <c r="M511" s="28" t="s">
        <v>452</v>
      </c>
      <c r="N511" s="18" t="s">
        <v>453</v>
      </c>
      <c r="O511" s="18" t="s">
        <v>454</v>
      </c>
      <c r="P511" s="28" t="s">
        <v>1709</v>
      </c>
      <c r="Q511" s="28" t="s">
        <v>486</v>
      </c>
      <c r="R511" s="18" t="s">
        <v>40</v>
      </c>
      <c r="S511" s="18" t="s">
        <v>457</v>
      </c>
      <c r="T511" s="18" t="s">
        <v>35</v>
      </c>
      <c r="U511" s="18" t="s">
        <v>458</v>
      </c>
      <c r="V511" s="18" t="s">
        <v>459</v>
      </c>
      <c r="W511" s="18" t="s">
        <v>67</v>
      </c>
      <c r="X511" s="18" t="s">
        <v>40</v>
      </c>
      <c r="Y511" s="18" t="s">
        <v>40</v>
      </c>
      <c r="Z511" s="19" t="s">
        <v>68</v>
      </c>
      <c r="AA511" s="20">
        <v>307461977278</v>
      </c>
      <c r="AB511" s="19">
        <v>1000000000</v>
      </c>
      <c r="AC511" s="21">
        <v>0</v>
      </c>
      <c r="AD511" s="21">
        <v>90909090</v>
      </c>
      <c r="AE511" s="21">
        <v>90909090</v>
      </c>
      <c r="AF511" s="21">
        <v>90909090</v>
      </c>
      <c r="AG511" s="21">
        <v>90909090</v>
      </c>
      <c r="AH511" s="21">
        <v>90909090</v>
      </c>
      <c r="AI511" s="21">
        <v>90909090</v>
      </c>
      <c r="AJ511" s="21">
        <v>90909090</v>
      </c>
      <c r="AK511" s="21">
        <v>90909090</v>
      </c>
      <c r="AL511" s="21">
        <v>90909090</v>
      </c>
      <c r="AM511" s="21">
        <v>90909090</v>
      </c>
      <c r="AN511" s="21">
        <v>90909100</v>
      </c>
      <c r="AO511" s="21">
        <v>0</v>
      </c>
      <c r="AP511" s="21">
        <v>0</v>
      </c>
      <c r="AQ511" s="21">
        <v>0</v>
      </c>
      <c r="AR511" s="21">
        <v>0</v>
      </c>
    </row>
    <row r="512" spans="8:44" ht="26" x14ac:dyDescent="0.35">
      <c r="H512" s="16" t="str">
        <f xml:space="preserve"> _xll.EPMOlapMemberO("[CONTRATO].[PARENTH1].[C77472024]","","C77472024","","000;001")</f>
        <v>C77472024</v>
      </c>
      <c r="I512" s="16" t="str">
        <f xml:space="preserve"> _xll.EPMOlapMemberO("[AREA].[PARENTH1].[10000000025005]","","Gcia. Administración","","000;001")</f>
        <v>Gcia. Administración</v>
      </c>
      <c r="J512" s="17" t="str">
        <f xml:space="preserve"> _xll.EPMOlapMemberO("[RUBRO].[PARENTH1].[5118150001]","","TRAMITES Y LICENCIAS","","000;001")</f>
        <v>TRAMITES Y LICENCIAS</v>
      </c>
      <c r="K512" s="18" t="s">
        <v>1710</v>
      </c>
      <c r="L512" s="18" t="s">
        <v>40</v>
      </c>
      <c r="M512" s="28" t="s">
        <v>452</v>
      </c>
      <c r="N512" s="18" t="s">
        <v>453</v>
      </c>
      <c r="O512" s="18" t="s">
        <v>454</v>
      </c>
      <c r="P512" s="28" t="s">
        <v>1711</v>
      </c>
      <c r="Q512" s="28" t="s">
        <v>486</v>
      </c>
      <c r="R512" s="18" t="s">
        <v>40</v>
      </c>
      <c r="S512" s="18" t="s">
        <v>457</v>
      </c>
      <c r="T512" s="18" t="s">
        <v>35</v>
      </c>
      <c r="U512" s="18" t="s">
        <v>458</v>
      </c>
      <c r="V512" s="18" t="s">
        <v>459</v>
      </c>
      <c r="W512" s="18" t="s">
        <v>67</v>
      </c>
      <c r="X512" s="18" t="s">
        <v>40</v>
      </c>
      <c r="Y512" s="18" t="s">
        <v>40</v>
      </c>
      <c r="Z512" s="19" t="s">
        <v>68</v>
      </c>
      <c r="AA512" s="20">
        <v>307461977278</v>
      </c>
      <c r="AB512" s="19">
        <v>75000000</v>
      </c>
      <c r="AC512" s="21">
        <v>0</v>
      </c>
      <c r="AD512" s="21">
        <v>6818181</v>
      </c>
      <c r="AE512" s="21">
        <v>6818181</v>
      </c>
      <c r="AF512" s="21">
        <v>6818181</v>
      </c>
      <c r="AG512" s="21">
        <v>6818181</v>
      </c>
      <c r="AH512" s="21">
        <v>6818181</v>
      </c>
      <c r="AI512" s="21">
        <v>6818181</v>
      </c>
      <c r="AJ512" s="21">
        <v>6818181</v>
      </c>
      <c r="AK512" s="21">
        <v>6818181</v>
      </c>
      <c r="AL512" s="21">
        <v>6818181</v>
      </c>
      <c r="AM512" s="21">
        <v>6818181</v>
      </c>
      <c r="AN512" s="21">
        <v>6818190</v>
      </c>
      <c r="AO512" s="21">
        <v>0</v>
      </c>
      <c r="AP512" s="21">
        <v>0</v>
      </c>
      <c r="AQ512" s="21">
        <v>0</v>
      </c>
      <c r="AR512" s="21">
        <v>0</v>
      </c>
    </row>
    <row r="513" spans="8:44" ht="26" x14ac:dyDescent="0.35">
      <c r="H513" s="16" t="str">
        <f xml:space="preserve"> _xll.EPMOlapMemberO("[CONTRATO].[PARENTH1].[C77482024]","","C77482024","","000;001")</f>
        <v>C77482024</v>
      </c>
      <c r="I513" s="16" t="str">
        <f xml:space="preserve"> _xll.EPMOlapMemberO("[AREA].[PARENTH1].[10000000025005]","","Gcia. Administración","","000;001")</f>
        <v>Gcia. Administración</v>
      </c>
      <c r="J513" s="17" t="str">
        <f xml:space="preserve"> _xll.EPMOlapMemberO("[RUBRO].[PARENTH1].[5118150001]","","TRAMITES Y LICENCIAS","","000;001")</f>
        <v>TRAMITES Y LICENCIAS</v>
      </c>
      <c r="K513" s="18" t="s">
        <v>1712</v>
      </c>
      <c r="L513" s="18" t="s">
        <v>40</v>
      </c>
      <c r="M513" s="28" t="s">
        <v>452</v>
      </c>
      <c r="N513" s="18" t="s">
        <v>453</v>
      </c>
      <c r="O513" s="18" t="s">
        <v>454</v>
      </c>
      <c r="P513" s="28" t="s">
        <v>1713</v>
      </c>
      <c r="Q513" s="28" t="s">
        <v>486</v>
      </c>
      <c r="R513" s="18" t="s">
        <v>40</v>
      </c>
      <c r="S513" s="18" t="s">
        <v>457</v>
      </c>
      <c r="T513" s="18" t="s">
        <v>35</v>
      </c>
      <c r="U513" s="18" t="s">
        <v>458</v>
      </c>
      <c r="V513" s="18" t="s">
        <v>459</v>
      </c>
      <c r="W513" s="18" t="s">
        <v>67</v>
      </c>
      <c r="X513" s="18" t="s">
        <v>40</v>
      </c>
      <c r="Y513" s="18" t="s">
        <v>40</v>
      </c>
      <c r="Z513" s="19" t="s">
        <v>68</v>
      </c>
      <c r="AA513" s="20">
        <v>307461977278</v>
      </c>
      <c r="AB513" s="19">
        <v>450000000</v>
      </c>
      <c r="AC513" s="21">
        <v>0</v>
      </c>
      <c r="AD513" s="21">
        <v>40909090</v>
      </c>
      <c r="AE513" s="21">
        <v>40909090</v>
      </c>
      <c r="AF513" s="21">
        <v>40909090</v>
      </c>
      <c r="AG513" s="21">
        <v>40909090</v>
      </c>
      <c r="AH513" s="21">
        <v>40909090</v>
      </c>
      <c r="AI513" s="21">
        <v>40909090</v>
      </c>
      <c r="AJ513" s="21">
        <v>40909090</v>
      </c>
      <c r="AK513" s="21">
        <v>40909090</v>
      </c>
      <c r="AL513" s="21">
        <v>40909090</v>
      </c>
      <c r="AM513" s="21">
        <v>40909090</v>
      </c>
      <c r="AN513" s="21">
        <v>40909100</v>
      </c>
      <c r="AO513" s="21">
        <v>0</v>
      </c>
      <c r="AP513" s="21">
        <v>0</v>
      </c>
      <c r="AQ513" s="21">
        <v>0</v>
      </c>
      <c r="AR513" s="21">
        <v>0</v>
      </c>
    </row>
    <row r="514" spans="8:44" ht="29" x14ac:dyDescent="0.35">
      <c r="H514" s="16" t="str">
        <f xml:space="preserve"> _xll.EPMOlapMemberO("[CONTRATO].[PARENTH1].[C77492024]","","C77492024","","000;001")</f>
        <v>C77492024</v>
      </c>
      <c r="I514" s="16" t="str">
        <f xml:space="preserve"> _xll.EPMOlapMemberO("[AREA].[PARENTH1].[10000000025005]","","Gcia. Administración","","000;001")</f>
        <v>Gcia. Administración</v>
      </c>
      <c r="J514" s="17" t="str">
        <f xml:space="preserve"> _xll.EPMOlapMemberO("[RUBRO].[PARENTH1].[5118150001]","","TRAMITES Y LICENCIAS","","000;001")</f>
        <v>TRAMITES Y LICENCIAS</v>
      </c>
      <c r="K514" s="18" t="s">
        <v>1714</v>
      </c>
      <c r="L514" s="18" t="s">
        <v>40</v>
      </c>
      <c r="M514" s="28" t="s">
        <v>452</v>
      </c>
      <c r="N514" s="18" t="s">
        <v>453</v>
      </c>
      <c r="O514" s="18" t="s">
        <v>454</v>
      </c>
      <c r="P514" s="28" t="s">
        <v>1715</v>
      </c>
      <c r="Q514" s="28" t="s">
        <v>486</v>
      </c>
      <c r="R514" s="18" t="s">
        <v>40</v>
      </c>
      <c r="S514" s="18" t="s">
        <v>457</v>
      </c>
      <c r="T514" s="18" t="s">
        <v>35</v>
      </c>
      <c r="U514" s="18" t="s">
        <v>458</v>
      </c>
      <c r="V514" s="18" t="s">
        <v>459</v>
      </c>
      <c r="W514" s="18" t="s">
        <v>67</v>
      </c>
      <c r="X514" s="18" t="s">
        <v>40</v>
      </c>
      <c r="Y514" s="18" t="s">
        <v>40</v>
      </c>
      <c r="Z514" s="19" t="s">
        <v>68</v>
      </c>
      <c r="AA514" s="20">
        <v>307461977278</v>
      </c>
      <c r="AB514" s="19">
        <v>300000000</v>
      </c>
      <c r="AC514" s="21">
        <v>0</v>
      </c>
      <c r="AD514" s="21">
        <v>27272727</v>
      </c>
      <c r="AE514" s="21">
        <v>27272727</v>
      </c>
      <c r="AF514" s="21">
        <v>27272727</v>
      </c>
      <c r="AG514" s="21">
        <v>27272727</v>
      </c>
      <c r="AH514" s="21">
        <v>27272727</v>
      </c>
      <c r="AI514" s="21">
        <v>27272727</v>
      </c>
      <c r="AJ514" s="21">
        <v>27272727</v>
      </c>
      <c r="AK514" s="21">
        <v>27272727</v>
      </c>
      <c r="AL514" s="21">
        <v>27272727</v>
      </c>
      <c r="AM514" s="21">
        <v>27272727</v>
      </c>
      <c r="AN514" s="21">
        <v>27272730</v>
      </c>
      <c r="AO514" s="21">
        <v>0</v>
      </c>
      <c r="AP514" s="21">
        <v>0</v>
      </c>
      <c r="AQ514" s="21">
        <v>0</v>
      </c>
      <c r="AR514" s="21">
        <v>0</v>
      </c>
    </row>
    <row r="515" spans="8:44" ht="29" x14ac:dyDescent="0.35">
      <c r="H515" s="16" t="str">
        <f xml:space="preserve"> _xll.EPMOlapMemberO("[CONTRATO].[PARENTH1].[C77502024]","","C77502024","","000;001")</f>
        <v>C77502024</v>
      </c>
      <c r="I515" s="16" t="str">
        <f xml:space="preserve"> _xll.EPMOlapMemberO("[AREA].[PARENTH1].[10000000025005]","","Gcia. Administración","","000;001")</f>
        <v>Gcia. Administración</v>
      </c>
      <c r="J515" s="17" t="str">
        <f xml:space="preserve"> _xll.EPMOlapMemberO("[RUBRO].[PARENTH1].[5118150001]","","TRAMITES Y LICENCIAS","","000;001")</f>
        <v>TRAMITES Y LICENCIAS</v>
      </c>
      <c r="K515" s="18" t="s">
        <v>1716</v>
      </c>
      <c r="L515" s="18" t="s">
        <v>40</v>
      </c>
      <c r="M515" s="28" t="s">
        <v>452</v>
      </c>
      <c r="N515" s="18" t="s">
        <v>453</v>
      </c>
      <c r="O515" s="18" t="s">
        <v>454</v>
      </c>
      <c r="P515" s="28" t="s">
        <v>1717</v>
      </c>
      <c r="Q515" s="28" t="s">
        <v>486</v>
      </c>
      <c r="R515" s="18" t="s">
        <v>40</v>
      </c>
      <c r="S515" s="18" t="s">
        <v>457</v>
      </c>
      <c r="T515" s="18" t="s">
        <v>35</v>
      </c>
      <c r="U515" s="18" t="s">
        <v>458</v>
      </c>
      <c r="V515" s="18" t="s">
        <v>459</v>
      </c>
      <c r="W515" s="18" t="s">
        <v>67</v>
      </c>
      <c r="X515" s="18" t="s">
        <v>40</v>
      </c>
      <c r="Y515" s="18" t="s">
        <v>40</v>
      </c>
      <c r="Z515" s="19" t="s">
        <v>68</v>
      </c>
      <c r="AA515" s="20">
        <v>307461977278</v>
      </c>
      <c r="AB515" s="19">
        <v>350000000</v>
      </c>
      <c r="AC515" s="21">
        <v>0</v>
      </c>
      <c r="AD515" s="21">
        <v>31818181</v>
      </c>
      <c r="AE515" s="21">
        <v>31818181</v>
      </c>
      <c r="AF515" s="21">
        <v>31818181</v>
      </c>
      <c r="AG515" s="21">
        <v>31818181</v>
      </c>
      <c r="AH515" s="21">
        <v>31818181</v>
      </c>
      <c r="AI515" s="21">
        <v>31818181</v>
      </c>
      <c r="AJ515" s="21">
        <v>31818181</v>
      </c>
      <c r="AK515" s="21">
        <v>31818181</v>
      </c>
      <c r="AL515" s="21">
        <v>31818181</v>
      </c>
      <c r="AM515" s="21">
        <v>31818181</v>
      </c>
      <c r="AN515" s="21">
        <v>31818190</v>
      </c>
      <c r="AO515" s="21">
        <v>0</v>
      </c>
      <c r="AP515" s="21">
        <v>0</v>
      </c>
      <c r="AQ515" s="21">
        <v>0</v>
      </c>
      <c r="AR515" s="21">
        <v>0</v>
      </c>
    </row>
    <row r="516" spans="8:44" ht="29" x14ac:dyDescent="0.35">
      <c r="H516" s="16" t="str">
        <f xml:space="preserve"> _xll.EPMOlapMemberO("[CONTRATO].[PARENTH1].[C77512024]","","C77512024","","000;001")</f>
        <v>C77512024</v>
      </c>
      <c r="I516" s="16" t="str">
        <f xml:space="preserve"> _xll.EPMOlapMemberO("[AREA].[PARENTH1].[10000000025005]","","Gcia. Administración","","000;001")</f>
        <v>Gcia. Administración</v>
      </c>
      <c r="J516" s="17" t="str">
        <f xml:space="preserve"> _xll.EPMOlapMemberO("[RUBRO].[PARENTH1].[5118150001]","","TRAMITES Y LICENCIAS","","000;001")</f>
        <v>TRAMITES Y LICENCIAS</v>
      </c>
      <c r="K516" s="18" t="s">
        <v>1718</v>
      </c>
      <c r="L516" s="18" t="s">
        <v>40</v>
      </c>
      <c r="M516" s="28" t="s">
        <v>452</v>
      </c>
      <c r="N516" s="18" t="s">
        <v>453</v>
      </c>
      <c r="O516" s="18" t="s">
        <v>454</v>
      </c>
      <c r="P516" s="28" t="s">
        <v>1719</v>
      </c>
      <c r="Q516" s="28" t="s">
        <v>486</v>
      </c>
      <c r="R516" s="18" t="s">
        <v>40</v>
      </c>
      <c r="S516" s="18" t="s">
        <v>457</v>
      </c>
      <c r="T516" s="18" t="s">
        <v>35</v>
      </c>
      <c r="U516" s="18" t="s">
        <v>458</v>
      </c>
      <c r="V516" s="18" t="s">
        <v>459</v>
      </c>
      <c r="W516" s="18" t="s">
        <v>67</v>
      </c>
      <c r="X516" s="18" t="s">
        <v>40</v>
      </c>
      <c r="Y516" s="18" t="s">
        <v>40</v>
      </c>
      <c r="Z516" s="19" t="s">
        <v>68</v>
      </c>
      <c r="AA516" s="20">
        <v>307461977278</v>
      </c>
      <c r="AB516" s="19">
        <v>500000000</v>
      </c>
      <c r="AC516" s="21">
        <v>0</v>
      </c>
      <c r="AD516" s="21">
        <v>45454545</v>
      </c>
      <c r="AE516" s="21">
        <v>45454545</v>
      </c>
      <c r="AF516" s="21">
        <v>45454545</v>
      </c>
      <c r="AG516" s="21">
        <v>45454545</v>
      </c>
      <c r="AH516" s="21">
        <v>45454545</v>
      </c>
      <c r="AI516" s="21">
        <v>45454545</v>
      </c>
      <c r="AJ516" s="21">
        <v>45454545</v>
      </c>
      <c r="AK516" s="21">
        <v>45454545</v>
      </c>
      <c r="AL516" s="21">
        <v>45454545</v>
      </c>
      <c r="AM516" s="21">
        <v>45454545</v>
      </c>
      <c r="AN516" s="21">
        <v>45454550</v>
      </c>
      <c r="AO516" s="21">
        <v>0</v>
      </c>
      <c r="AP516" s="21">
        <v>0</v>
      </c>
      <c r="AQ516" s="21">
        <v>0</v>
      </c>
      <c r="AR516" s="21">
        <v>0</v>
      </c>
    </row>
    <row r="517" spans="8:44" ht="29" x14ac:dyDescent="0.35">
      <c r="H517" s="16" t="str">
        <f xml:space="preserve"> _xll.EPMOlapMemberO("[CONTRATO].[PARENTH1].[C77522024]","","C77522024","","000;001")</f>
        <v>C77522024</v>
      </c>
      <c r="I517" s="16" t="str">
        <f xml:space="preserve"> _xll.EPMOlapMemberO("[AREA].[PARENTH1].[10000000025005]","","Gcia. Administración","","000;001")</f>
        <v>Gcia. Administración</v>
      </c>
      <c r="J517" s="17" t="str">
        <f xml:space="preserve"> _xll.EPMOlapMemberO("[RUBRO].[PARENTH1].[5118150001]","","TRAMITES Y LICENCIAS","","000;001")</f>
        <v>TRAMITES Y LICENCIAS</v>
      </c>
      <c r="K517" s="18" t="s">
        <v>1720</v>
      </c>
      <c r="L517" s="18" t="s">
        <v>40</v>
      </c>
      <c r="M517" s="28" t="s">
        <v>452</v>
      </c>
      <c r="N517" s="18" t="s">
        <v>453</v>
      </c>
      <c r="O517" s="18" t="s">
        <v>454</v>
      </c>
      <c r="P517" s="28" t="s">
        <v>1721</v>
      </c>
      <c r="Q517" s="28" t="s">
        <v>486</v>
      </c>
      <c r="R517" s="18" t="s">
        <v>40</v>
      </c>
      <c r="S517" s="18" t="s">
        <v>457</v>
      </c>
      <c r="T517" s="18" t="s">
        <v>35</v>
      </c>
      <c r="U517" s="18" t="s">
        <v>458</v>
      </c>
      <c r="V517" s="18" t="s">
        <v>459</v>
      </c>
      <c r="W517" s="18" t="s">
        <v>67</v>
      </c>
      <c r="X517" s="18" t="s">
        <v>40</v>
      </c>
      <c r="Y517" s="18" t="s">
        <v>40</v>
      </c>
      <c r="Z517" s="19" t="s">
        <v>68</v>
      </c>
      <c r="AA517" s="20">
        <v>307461977278</v>
      </c>
      <c r="AB517" s="19">
        <v>100000000</v>
      </c>
      <c r="AC517" s="21">
        <v>0</v>
      </c>
      <c r="AD517" s="21">
        <v>9090909</v>
      </c>
      <c r="AE517" s="21">
        <v>9090909</v>
      </c>
      <c r="AF517" s="21">
        <v>9090909</v>
      </c>
      <c r="AG517" s="21">
        <v>9090909</v>
      </c>
      <c r="AH517" s="21">
        <v>9090909</v>
      </c>
      <c r="AI517" s="21">
        <v>9090909</v>
      </c>
      <c r="AJ517" s="21">
        <v>9090909</v>
      </c>
      <c r="AK517" s="21">
        <v>9090909</v>
      </c>
      <c r="AL517" s="21">
        <v>9090909</v>
      </c>
      <c r="AM517" s="21">
        <v>9090909</v>
      </c>
      <c r="AN517" s="21">
        <v>9090910</v>
      </c>
      <c r="AO517" s="21">
        <v>0</v>
      </c>
      <c r="AP517" s="21">
        <v>0</v>
      </c>
      <c r="AQ517" s="21">
        <v>0</v>
      </c>
      <c r="AR517" s="21">
        <v>0</v>
      </c>
    </row>
    <row r="518" spans="8:44" ht="43.5" x14ac:dyDescent="0.35">
      <c r="H518" s="16" t="str">
        <f xml:space="preserve"> _xll.EPMOlapMemberO("[CONTRATO].[PARENTH1].[C77532024]","","C77532024","","000;001")</f>
        <v>C77532024</v>
      </c>
      <c r="I518" s="16" t="str">
        <f xml:space="preserve"> _xll.EPMOlapMemberO("[AREA].[PARENTH1].[10000000025005]","","Gcia. Administración","","000;001")</f>
        <v>Gcia. Administración</v>
      </c>
      <c r="J518" s="17" t="str">
        <f xml:space="preserve"> _xll.EPMOlapMemberO("[RUBRO].[PARENTH1].[5118150001]","","TRAMITES Y LICENCIAS","","000;001")</f>
        <v>TRAMITES Y LICENCIAS</v>
      </c>
      <c r="K518" s="18" t="s">
        <v>1722</v>
      </c>
      <c r="L518" s="18" t="s">
        <v>40</v>
      </c>
      <c r="M518" s="28" t="s">
        <v>452</v>
      </c>
      <c r="N518" s="18" t="s">
        <v>453</v>
      </c>
      <c r="O518" s="18" t="s">
        <v>454</v>
      </c>
      <c r="P518" s="28" t="s">
        <v>1723</v>
      </c>
      <c r="Q518" s="28" t="s">
        <v>486</v>
      </c>
      <c r="R518" s="18" t="s">
        <v>40</v>
      </c>
      <c r="S518" s="18" t="s">
        <v>457</v>
      </c>
      <c r="T518" s="18" t="s">
        <v>35</v>
      </c>
      <c r="U518" s="18" t="s">
        <v>458</v>
      </c>
      <c r="V518" s="18" t="s">
        <v>459</v>
      </c>
      <c r="W518" s="18" t="s">
        <v>67</v>
      </c>
      <c r="X518" s="18" t="s">
        <v>40</v>
      </c>
      <c r="Y518" s="18" t="s">
        <v>40</v>
      </c>
      <c r="Z518" s="19" t="s">
        <v>68</v>
      </c>
      <c r="AA518" s="20">
        <v>307461977278</v>
      </c>
      <c r="AB518" s="19">
        <v>150000000</v>
      </c>
      <c r="AC518" s="21">
        <v>0</v>
      </c>
      <c r="AD518" s="21">
        <v>13636363</v>
      </c>
      <c r="AE518" s="21">
        <v>13636363</v>
      </c>
      <c r="AF518" s="21">
        <v>13636363</v>
      </c>
      <c r="AG518" s="21">
        <v>13636363</v>
      </c>
      <c r="AH518" s="21">
        <v>13636363</v>
      </c>
      <c r="AI518" s="21">
        <v>13636363</v>
      </c>
      <c r="AJ518" s="21">
        <v>13636363</v>
      </c>
      <c r="AK518" s="21">
        <v>13636363</v>
      </c>
      <c r="AL518" s="21">
        <v>13636363</v>
      </c>
      <c r="AM518" s="21">
        <v>13636363</v>
      </c>
      <c r="AN518" s="21">
        <v>13636370</v>
      </c>
      <c r="AO518" s="21">
        <v>0</v>
      </c>
      <c r="AP518" s="21">
        <v>0</v>
      </c>
      <c r="AQ518" s="21">
        <v>0</v>
      </c>
      <c r="AR518" s="21">
        <v>0</v>
      </c>
    </row>
    <row r="519" spans="8:44" ht="29" x14ac:dyDescent="0.35">
      <c r="H519" s="16" t="str">
        <f xml:space="preserve"> _xll.EPMOlapMemberO("[CONTRATO].[PARENTH1].[C77542024]","","C77542024","","000;001")</f>
        <v>C77542024</v>
      </c>
      <c r="I519" s="16" t="str">
        <f xml:space="preserve"> _xll.EPMOlapMemberO("[AREA].[PARENTH1].[10000000025005]","","Gcia. Administración","","000;001")</f>
        <v>Gcia. Administración</v>
      </c>
      <c r="J519" s="17" t="str">
        <f xml:space="preserve"> _xll.EPMOlapMemberO("[RUBRO].[PARENTH1].[5118150001]","","TRAMITES Y LICENCIAS","","000;001")</f>
        <v>TRAMITES Y LICENCIAS</v>
      </c>
      <c r="K519" s="18" t="s">
        <v>1724</v>
      </c>
      <c r="L519" s="18" t="s">
        <v>40</v>
      </c>
      <c r="M519" s="28" t="s">
        <v>452</v>
      </c>
      <c r="N519" s="18" t="s">
        <v>453</v>
      </c>
      <c r="O519" s="18" t="s">
        <v>454</v>
      </c>
      <c r="P519" s="28" t="s">
        <v>1725</v>
      </c>
      <c r="Q519" s="28" t="s">
        <v>486</v>
      </c>
      <c r="R519" s="18" t="s">
        <v>40</v>
      </c>
      <c r="S519" s="18" t="s">
        <v>457</v>
      </c>
      <c r="T519" s="18" t="s">
        <v>35</v>
      </c>
      <c r="U519" s="18" t="s">
        <v>458</v>
      </c>
      <c r="V519" s="18" t="s">
        <v>459</v>
      </c>
      <c r="W519" s="18" t="s">
        <v>67</v>
      </c>
      <c r="X519" s="18" t="s">
        <v>40</v>
      </c>
      <c r="Y519" s="18" t="s">
        <v>40</v>
      </c>
      <c r="Z519" s="19" t="s">
        <v>68</v>
      </c>
      <c r="AA519" s="20">
        <v>307461977278</v>
      </c>
      <c r="AB519" s="19">
        <v>330000000</v>
      </c>
      <c r="AC519" s="21">
        <v>0</v>
      </c>
      <c r="AD519" s="21">
        <v>30000000</v>
      </c>
      <c r="AE519" s="21">
        <v>30000000</v>
      </c>
      <c r="AF519" s="21">
        <v>30000000</v>
      </c>
      <c r="AG519" s="21">
        <v>30000000</v>
      </c>
      <c r="AH519" s="21">
        <v>30000000</v>
      </c>
      <c r="AI519" s="21">
        <v>30000000</v>
      </c>
      <c r="AJ519" s="21">
        <v>30000000</v>
      </c>
      <c r="AK519" s="21">
        <v>30000000</v>
      </c>
      <c r="AL519" s="21">
        <v>30000000</v>
      </c>
      <c r="AM519" s="21">
        <v>30000000</v>
      </c>
      <c r="AN519" s="21">
        <v>30000000</v>
      </c>
      <c r="AO519" s="21">
        <v>0</v>
      </c>
      <c r="AP519" s="21">
        <v>0</v>
      </c>
      <c r="AQ519" s="21">
        <v>0</v>
      </c>
      <c r="AR519" s="21">
        <v>0</v>
      </c>
    </row>
    <row r="520" spans="8:44" ht="29" x14ac:dyDescent="0.35">
      <c r="H520" s="16" t="str">
        <f xml:space="preserve"> _xll.EPMOlapMemberO("[CONTRATO].[PARENTH1].[C77552024]","","C77552024","","000;001")</f>
        <v>C77552024</v>
      </c>
      <c r="I520" s="16" t="str">
        <f xml:space="preserve"> _xll.EPMOlapMemberO("[AREA].[PARENTH1].[10000000025005]","","Gcia. Administración","","000;001")</f>
        <v>Gcia. Administración</v>
      </c>
      <c r="J520" s="17" t="str">
        <f xml:space="preserve"> _xll.EPMOlapMemberO("[RUBRO].[PARENTH1].[5118150001]","","TRAMITES Y LICENCIAS","","000;001")</f>
        <v>TRAMITES Y LICENCIAS</v>
      </c>
      <c r="K520" s="18" t="s">
        <v>1726</v>
      </c>
      <c r="L520" s="18" t="s">
        <v>40</v>
      </c>
      <c r="M520" s="28" t="s">
        <v>452</v>
      </c>
      <c r="N520" s="18" t="s">
        <v>453</v>
      </c>
      <c r="O520" s="18" t="s">
        <v>454</v>
      </c>
      <c r="P520" s="28" t="s">
        <v>1727</v>
      </c>
      <c r="Q520" s="28" t="s">
        <v>486</v>
      </c>
      <c r="R520" s="18" t="s">
        <v>40</v>
      </c>
      <c r="S520" s="18" t="s">
        <v>457</v>
      </c>
      <c r="T520" s="18" t="s">
        <v>35</v>
      </c>
      <c r="U520" s="18" t="s">
        <v>458</v>
      </c>
      <c r="V520" s="18" t="s">
        <v>459</v>
      </c>
      <c r="W520" s="18" t="s">
        <v>67</v>
      </c>
      <c r="X520" s="18" t="s">
        <v>40</v>
      </c>
      <c r="Y520" s="18" t="s">
        <v>40</v>
      </c>
      <c r="Z520" s="19" t="s">
        <v>68</v>
      </c>
      <c r="AA520" s="20">
        <v>307461977278</v>
      </c>
      <c r="AB520" s="19">
        <v>300000000</v>
      </c>
      <c r="AC520" s="21">
        <v>0</v>
      </c>
      <c r="AD520" s="21">
        <v>13636363</v>
      </c>
      <c r="AE520" s="21">
        <v>43636363</v>
      </c>
      <c r="AF520" s="21">
        <v>43636363</v>
      </c>
      <c r="AG520" s="21">
        <v>43636363</v>
      </c>
      <c r="AH520" s="21">
        <v>43636363</v>
      </c>
      <c r="AI520" s="21">
        <v>43636363</v>
      </c>
      <c r="AJ520" s="21">
        <v>13636363</v>
      </c>
      <c r="AK520" s="21">
        <v>13636363</v>
      </c>
      <c r="AL520" s="21">
        <v>13636363</v>
      </c>
      <c r="AM520" s="21">
        <v>13636363</v>
      </c>
      <c r="AN520" s="21">
        <v>13636370</v>
      </c>
      <c r="AO520" s="21">
        <v>0</v>
      </c>
      <c r="AP520" s="21">
        <v>0</v>
      </c>
      <c r="AQ520" s="21">
        <v>0</v>
      </c>
      <c r="AR520" s="21">
        <v>0</v>
      </c>
    </row>
    <row r="521" spans="8:44" ht="29" x14ac:dyDescent="0.35">
      <c r="H521" s="16" t="str">
        <f xml:space="preserve"> _xll.EPMOlapMemberO("[CONTRATO].[PARENTH1].[C77562024]","","C77562024","","000;001")</f>
        <v>C77562024</v>
      </c>
      <c r="I521" s="16" t="str">
        <f xml:space="preserve"> _xll.EPMOlapMemberO("[AREA].[PARENTH1].[10000000025005]","","Gcia. Administración","","000;001")</f>
        <v>Gcia. Administración</v>
      </c>
      <c r="J521" s="17" t="str">
        <f xml:space="preserve"> _xll.EPMOlapMemberO("[RUBRO].[PARENTH1].[5118150001]","","TRAMITES Y LICENCIAS","","000;001")</f>
        <v>TRAMITES Y LICENCIAS</v>
      </c>
      <c r="K521" s="18" t="s">
        <v>1728</v>
      </c>
      <c r="L521" s="18" t="s">
        <v>40</v>
      </c>
      <c r="M521" s="28" t="s">
        <v>452</v>
      </c>
      <c r="N521" s="18" t="s">
        <v>453</v>
      </c>
      <c r="O521" s="18" t="s">
        <v>461</v>
      </c>
      <c r="P521" s="28" t="s">
        <v>1729</v>
      </c>
      <c r="Q521" s="28" t="s">
        <v>486</v>
      </c>
      <c r="R521" s="18" t="s">
        <v>40</v>
      </c>
      <c r="S521" s="18" t="s">
        <v>1730</v>
      </c>
      <c r="T521" s="18" t="s">
        <v>35</v>
      </c>
      <c r="U521" s="18" t="s">
        <v>1731</v>
      </c>
      <c r="V521" s="18" t="s">
        <v>459</v>
      </c>
      <c r="W521" s="18" t="s">
        <v>67</v>
      </c>
      <c r="X521" s="18" t="s">
        <v>40</v>
      </c>
      <c r="Y521" s="18" t="s">
        <v>40</v>
      </c>
      <c r="Z521" s="19" t="s">
        <v>68</v>
      </c>
      <c r="AA521" s="20">
        <v>307461977278</v>
      </c>
      <c r="AB521" s="19">
        <v>100000000</v>
      </c>
      <c r="AC521" s="21">
        <v>0</v>
      </c>
      <c r="AD521" s="21">
        <v>0</v>
      </c>
      <c r="AE521" s="21">
        <v>0</v>
      </c>
      <c r="AF521" s="21">
        <v>0</v>
      </c>
      <c r="AG521" s="21">
        <v>0</v>
      </c>
      <c r="AH521" s="21">
        <v>14285714</v>
      </c>
      <c r="AI521" s="21">
        <v>14285714</v>
      </c>
      <c r="AJ521" s="21">
        <v>14285714</v>
      </c>
      <c r="AK521" s="21">
        <v>14285714</v>
      </c>
      <c r="AL521" s="21">
        <v>14285714</v>
      </c>
      <c r="AM521" s="21">
        <v>14285714</v>
      </c>
      <c r="AN521" s="21">
        <v>14285716</v>
      </c>
      <c r="AO521" s="21">
        <v>0</v>
      </c>
      <c r="AP521" s="21">
        <v>0</v>
      </c>
      <c r="AQ521" s="21">
        <v>0</v>
      </c>
      <c r="AR521" s="21">
        <v>0</v>
      </c>
    </row>
    <row r="522" spans="8:44" ht="26" x14ac:dyDescent="0.35">
      <c r="H522" s="16" t="str">
        <f xml:space="preserve"> _xll.EPMOlapMemberO("[CONTRATO].[PARENTH1].[C77572024]","","C77572024","","000;001")</f>
        <v>C77572024</v>
      </c>
      <c r="I522" s="16" t="str">
        <f xml:space="preserve"> _xll.EPMOlapMemberO("[AREA].[PARENTH1].[10000000025005]","","Gcia. Administración","","000;001")</f>
        <v>Gcia. Administración</v>
      </c>
      <c r="J522" s="17" t="str">
        <f xml:space="preserve"> _xll.EPMOlapMemberO("[RUBRO].[PARENTH1].[5118150001]","","TRAMITES Y LICENCIAS","","000;001")</f>
        <v>TRAMITES Y LICENCIAS</v>
      </c>
      <c r="K522" s="18" t="s">
        <v>1732</v>
      </c>
      <c r="L522" s="18" t="s">
        <v>40</v>
      </c>
      <c r="M522" s="28" t="s">
        <v>452</v>
      </c>
      <c r="N522" s="18" t="s">
        <v>453</v>
      </c>
      <c r="O522" s="18" t="s">
        <v>454</v>
      </c>
      <c r="P522" s="28" t="s">
        <v>1733</v>
      </c>
      <c r="Q522" s="28" t="s">
        <v>486</v>
      </c>
      <c r="R522" s="18" t="s">
        <v>40</v>
      </c>
      <c r="S522" s="18" t="s">
        <v>457</v>
      </c>
      <c r="T522" s="18" t="s">
        <v>35</v>
      </c>
      <c r="U522" s="18" t="s">
        <v>458</v>
      </c>
      <c r="V522" s="18" t="s">
        <v>459</v>
      </c>
      <c r="W522" s="18" t="s">
        <v>67</v>
      </c>
      <c r="X522" s="18" t="s">
        <v>40</v>
      </c>
      <c r="Y522" s="18" t="s">
        <v>40</v>
      </c>
      <c r="Z522" s="19" t="s">
        <v>68</v>
      </c>
      <c r="AA522" s="20">
        <v>307461977278</v>
      </c>
      <c r="AB522" s="19">
        <v>400000000</v>
      </c>
      <c r="AC522" s="21">
        <v>0</v>
      </c>
      <c r="AD522" s="21">
        <v>36363636</v>
      </c>
      <c r="AE522" s="21">
        <v>36363636</v>
      </c>
      <c r="AF522" s="21">
        <v>36363636</v>
      </c>
      <c r="AG522" s="21">
        <v>36363636</v>
      </c>
      <c r="AH522" s="21">
        <v>36363636</v>
      </c>
      <c r="AI522" s="21">
        <v>36363636</v>
      </c>
      <c r="AJ522" s="21">
        <v>36363636</v>
      </c>
      <c r="AK522" s="21">
        <v>36363636</v>
      </c>
      <c r="AL522" s="21">
        <v>36363636</v>
      </c>
      <c r="AM522" s="21">
        <v>36363636</v>
      </c>
      <c r="AN522" s="21">
        <v>36363640</v>
      </c>
      <c r="AO522" s="21">
        <v>0</v>
      </c>
      <c r="AP522" s="21">
        <v>0</v>
      </c>
      <c r="AQ522" s="21">
        <v>0</v>
      </c>
      <c r="AR522" s="21">
        <v>0</v>
      </c>
    </row>
    <row r="523" spans="8:44" ht="29" x14ac:dyDescent="0.35">
      <c r="H523" s="16" t="str">
        <f xml:space="preserve"> _xll.EPMOlapMemberO("[CONTRATO].[PARENTH1].[C77582024]","","C77582024","","000;001")</f>
        <v>C77582024</v>
      </c>
      <c r="I523" s="16" t="str">
        <f xml:space="preserve"> _xll.EPMOlapMemberO("[AREA].[PARENTH1].[10000000025005]","","Gcia. Administración","","000;001")</f>
        <v>Gcia. Administración</v>
      </c>
      <c r="J523" s="17" t="str">
        <f xml:space="preserve"> _xll.EPMOlapMemberO("[RUBRO].[PARENTH1].[5118150001]","","TRAMITES Y LICENCIAS","","000;001")</f>
        <v>TRAMITES Y LICENCIAS</v>
      </c>
      <c r="K523" s="18" t="s">
        <v>1734</v>
      </c>
      <c r="L523" s="18" t="s">
        <v>40</v>
      </c>
      <c r="M523" s="28" t="s">
        <v>452</v>
      </c>
      <c r="N523" s="18" t="s">
        <v>453</v>
      </c>
      <c r="O523" s="18" t="s">
        <v>454</v>
      </c>
      <c r="P523" s="28" t="s">
        <v>1735</v>
      </c>
      <c r="Q523" s="28" t="s">
        <v>486</v>
      </c>
      <c r="R523" s="18" t="s">
        <v>40</v>
      </c>
      <c r="S523" s="18" t="s">
        <v>457</v>
      </c>
      <c r="T523" s="18" t="s">
        <v>35</v>
      </c>
      <c r="U523" s="18" t="s">
        <v>458</v>
      </c>
      <c r="V523" s="18" t="s">
        <v>459</v>
      </c>
      <c r="W523" s="18" t="s">
        <v>67</v>
      </c>
      <c r="X523" s="18" t="s">
        <v>40</v>
      </c>
      <c r="Y523" s="18" t="s">
        <v>40</v>
      </c>
      <c r="Z523" s="19" t="s">
        <v>68</v>
      </c>
      <c r="AA523" s="20">
        <v>307461977278</v>
      </c>
      <c r="AB523" s="19">
        <v>70000000</v>
      </c>
      <c r="AC523" s="21">
        <v>0</v>
      </c>
      <c r="AD523" s="21">
        <v>6363636</v>
      </c>
      <c r="AE523" s="21">
        <v>6363636</v>
      </c>
      <c r="AF523" s="21">
        <v>6363636</v>
      </c>
      <c r="AG523" s="21">
        <v>6363636</v>
      </c>
      <c r="AH523" s="21">
        <v>6363636</v>
      </c>
      <c r="AI523" s="21">
        <v>6363636</v>
      </c>
      <c r="AJ523" s="21">
        <v>6363636</v>
      </c>
      <c r="AK523" s="21">
        <v>6363636</v>
      </c>
      <c r="AL523" s="21">
        <v>6363636</v>
      </c>
      <c r="AM523" s="21">
        <v>6363636</v>
      </c>
      <c r="AN523" s="21">
        <v>6363640</v>
      </c>
      <c r="AO523" s="21">
        <v>0</v>
      </c>
      <c r="AP523" s="21">
        <v>0</v>
      </c>
      <c r="AQ523" s="21">
        <v>0</v>
      </c>
      <c r="AR523" s="21">
        <v>0</v>
      </c>
    </row>
    <row r="524" spans="8:44" ht="26" x14ac:dyDescent="0.35">
      <c r="H524" s="16" t="str">
        <f xml:space="preserve"> _xll.EPMOlapMemberO("[CONTRATO].[PARENTH1].[C77592024]","","C77592024","","000;001")</f>
        <v>C77592024</v>
      </c>
      <c r="I524" s="16" t="str">
        <f xml:space="preserve"> _xll.EPMOlapMemberO("[AREA].[PARENTH1].[10000000025005]","","Gcia. Administración","","000;001")</f>
        <v>Gcia. Administración</v>
      </c>
      <c r="J524" s="17" t="str">
        <f xml:space="preserve"> _xll.EPMOlapMemberO("[RUBRO].[PARENTH1].[5118150001]","","TRAMITES Y LICENCIAS","","000;001")</f>
        <v>TRAMITES Y LICENCIAS</v>
      </c>
      <c r="K524" s="18" t="s">
        <v>1736</v>
      </c>
      <c r="L524" s="18" t="s">
        <v>40</v>
      </c>
      <c r="M524" s="28" t="s">
        <v>452</v>
      </c>
      <c r="N524" s="18" t="s">
        <v>453</v>
      </c>
      <c r="O524" s="18" t="s">
        <v>454</v>
      </c>
      <c r="P524" s="28" t="s">
        <v>765</v>
      </c>
      <c r="Q524" s="28" t="s">
        <v>486</v>
      </c>
      <c r="R524" s="18" t="s">
        <v>40</v>
      </c>
      <c r="S524" s="18" t="s">
        <v>457</v>
      </c>
      <c r="T524" s="18" t="s">
        <v>35</v>
      </c>
      <c r="U524" s="18" t="s">
        <v>458</v>
      </c>
      <c r="V524" s="18" t="s">
        <v>459</v>
      </c>
      <c r="W524" s="18" t="s">
        <v>67</v>
      </c>
      <c r="X524" s="18" t="s">
        <v>40</v>
      </c>
      <c r="Y524" s="18" t="s">
        <v>40</v>
      </c>
      <c r="Z524" s="19" t="s">
        <v>68</v>
      </c>
      <c r="AA524" s="20">
        <v>307461977278</v>
      </c>
      <c r="AB524" s="19">
        <v>3000000000</v>
      </c>
      <c r="AC524" s="21">
        <v>0</v>
      </c>
      <c r="AD524" s="21">
        <v>272727272</v>
      </c>
      <c r="AE524" s="21">
        <v>272727272</v>
      </c>
      <c r="AF524" s="21">
        <v>272727272</v>
      </c>
      <c r="AG524" s="21">
        <v>272727272</v>
      </c>
      <c r="AH524" s="21">
        <v>272727272</v>
      </c>
      <c r="AI524" s="21">
        <v>272727272</v>
      </c>
      <c r="AJ524" s="21">
        <v>272727272</v>
      </c>
      <c r="AK524" s="21">
        <v>272727272</v>
      </c>
      <c r="AL524" s="21">
        <v>272727272</v>
      </c>
      <c r="AM524" s="21">
        <v>272727272</v>
      </c>
      <c r="AN524" s="21">
        <v>272727280</v>
      </c>
      <c r="AO524" s="21">
        <v>0</v>
      </c>
      <c r="AP524" s="21">
        <v>0</v>
      </c>
      <c r="AQ524" s="21">
        <v>0</v>
      </c>
      <c r="AR524" s="21">
        <v>0</v>
      </c>
    </row>
    <row r="525" spans="8:44" ht="29" x14ac:dyDescent="0.35">
      <c r="H525" s="16" t="str">
        <f xml:space="preserve"> _xll.EPMOlapMemberO("[CONTRATO].[PARENTH1].[C77602024]","","C77602024","","000;001")</f>
        <v>C77602024</v>
      </c>
      <c r="I525" s="16" t="str">
        <f xml:space="preserve"> _xll.EPMOlapMemberO("[AREA].[PARENTH1].[10000000025005]","","Gcia. Administración","","000;001")</f>
        <v>Gcia. Administración</v>
      </c>
      <c r="J525" s="17" t="str">
        <f xml:space="preserve"> _xll.EPMOlapMemberO("[RUBRO].[PARENTH1].[5118150001]","","TRAMITES Y LICENCIAS","","000;001")</f>
        <v>TRAMITES Y LICENCIAS</v>
      </c>
      <c r="K525" s="18" t="s">
        <v>1737</v>
      </c>
      <c r="L525" s="18" t="s">
        <v>40</v>
      </c>
      <c r="M525" s="28" t="s">
        <v>452</v>
      </c>
      <c r="N525" s="18" t="s">
        <v>453</v>
      </c>
      <c r="O525" s="18" t="s">
        <v>454</v>
      </c>
      <c r="P525" s="28" t="s">
        <v>1738</v>
      </c>
      <c r="Q525" s="28" t="s">
        <v>486</v>
      </c>
      <c r="R525" s="18" t="s">
        <v>40</v>
      </c>
      <c r="S525" s="18" t="s">
        <v>457</v>
      </c>
      <c r="T525" s="18" t="s">
        <v>35</v>
      </c>
      <c r="U525" s="18" t="s">
        <v>458</v>
      </c>
      <c r="V525" s="18" t="s">
        <v>459</v>
      </c>
      <c r="W525" s="18" t="s">
        <v>67</v>
      </c>
      <c r="X525" s="18" t="s">
        <v>40</v>
      </c>
      <c r="Y525" s="18" t="s">
        <v>40</v>
      </c>
      <c r="Z525" s="19" t="s">
        <v>68</v>
      </c>
      <c r="AA525" s="20">
        <v>307461977278</v>
      </c>
      <c r="AB525" s="19">
        <v>400000000</v>
      </c>
      <c r="AC525" s="21">
        <v>0</v>
      </c>
      <c r="AD525" s="21">
        <v>8181818</v>
      </c>
      <c r="AE525" s="21">
        <v>8181818</v>
      </c>
      <c r="AF525" s="21">
        <v>18181818</v>
      </c>
      <c r="AG525" s="21">
        <v>8181818</v>
      </c>
      <c r="AH525" s="21">
        <v>8181818</v>
      </c>
      <c r="AI525" s="21">
        <v>8181818</v>
      </c>
      <c r="AJ525" s="21">
        <v>68181818</v>
      </c>
      <c r="AK525" s="21">
        <v>68181818</v>
      </c>
      <c r="AL525" s="21">
        <v>68181818</v>
      </c>
      <c r="AM525" s="21">
        <v>68181818</v>
      </c>
      <c r="AN525" s="21">
        <v>68181820</v>
      </c>
      <c r="AO525" s="21">
        <v>0</v>
      </c>
      <c r="AP525" s="21">
        <v>0</v>
      </c>
      <c r="AQ525" s="21">
        <v>0</v>
      </c>
      <c r="AR525" s="21">
        <v>0</v>
      </c>
    </row>
    <row r="526" spans="8:44" ht="29" x14ac:dyDescent="0.35">
      <c r="H526" s="16" t="str">
        <f xml:space="preserve"> _xll.EPMOlapMemberO("[CONTRATO].[PARENTH1].[C77612024]","","C77612024","","000;001")</f>
        <v>C77612024</v>
      </c>
      <c r="I526" s="16" t="str">
        <f xml:space="preserve"> _xll.EPMOlapMemberO("[AREA].[PARENTH1].[10000000025005]","","Gcia. Administración","","000;001")</f>
        <v>Gcia. Administración</v>
      </c>
      <c r="J526" s="17" t="str">
        <f xml:space="preserve"> _xll.EPMOlapMemberO("[RUBRO].[PARENTH1].[5118150001]","","TRAMITES Y LICENCIAS","","000;001")</f>
        <v>TRAMITES Y LICENCIAS</v>
      </c>
      <c r="K526" s="18" t="s">
        <v>1739</v>
      </c>
      <c r="L526" s="18" t="s">
        <v>40</v>
      </c>
      <c r="M526" s="28" t="s">
        <v>452</v>
      </c>
      <c r="N526" s="18" t="s">
        <v>453</v>
      </c>
      <c r="O526" s="18" t="s">
        <v>454</v>
      </c>
      <c r="P526" s="28" t="s">
        <v>572</v>
      </c>
      <c r="Q526" s="28" t="s">
        <v>486</v>
      </c>
      <c r="R526" s="18" t="s">
        <v>40</v>
      </c>
      <c r="S526" s="18" t="s">
        <v>457</v>
      </c>
      <c r="T526" s="18" t="s">
        <v>35</v>
      </c>
      <c r="U526" s="18" t="s">
        <v>458</v>
      </c>
      <c r="V526" s="18" t="s">
        <v>459</v>
      </c>
      <c r="W526" s="18" t="s">
        <v>67</v>
      </c>
      <c r="X526" s="18" t="s">
        <v>40</v>
      </c>
      <c r="Y526" s="18" t="s">
        <v>40</v>
      </c>
      <c r="Z526" s="19" t="s">
        <v>68</v>
      </c>
      <c r="AA526" s="20">
        <v>307461977278</v>
      </c>
      <c r="AB526" s="19">
        <v>500000000</v>
      </c>
      <c r="AC526" s="21">
        <v>0</v>
      </c>
      <c r="AD526" s="21">
        <v>45454545</v>
      </c>
      <c r="AE526" s="21">
        <v>45454545</v>
      </c>
      <c r="AF526" s="21">
        <v>45454545</v>
      </c>
      <c r="AG526" s="21">
        <v>45454545</v>
      </c>
      <c r="AH526" s="21">
        <v>45454545</v>
      </c>
      <c r="AI526" s="21">
        <v>45454545</v>
      </c>
      <c r="AJ526" s="21">
        <v>45454545</v>
      </c>
      <c r="AK526" s="21">
        <v>45454545</v>
      </c>
      <c r="AL526" s="21">
        <v>45454545</v>
      </c>
      <c r="AM526" s="21">
        <v>45454545</v>
      </c>
      <c r="AN526" s="21">
        <v>45454550</v>
      </c>
      <c r="AO526" s="21">
        <v>0</v>
      </c>
      <c r="AP526" s="21">
        <v>0</v>
      </c>
      <c r="AQ526" s="21">
        <v>0</v>
      </c>
      <c r="AR526" s="21">
        <v>0</v>
      </c>
    </row>
    <row r="527" spans="8:44" ht="26" x14ac:dyDescent="0.35">
      <c r="H527" s="16" t="str">
        <f xml:space="preserve"> _xll.EPMOlapMemberO("[CONTRATO].[PARENTH1].[C77622024]","","C77622024","","000;001")</f>
        <v>C77622024</v>
      </c>
      <c r="I527" s="16" t="str">
        <f xml:space="preserve"> _xll.EPMOlapMemberO("[AREA].[PARENTH1].[10000000025005]","","Gcia. Administración","","000;001")</f>
        <v>Gcia. Administración</v>
      </c>
      <c r="J527" s="17" t="str">
        <f xml:space="preserve"> _xll.EPMOlapMemberO("[RUBRO].[PARENTH1].[5118150001]","","TRAMITES Y LICENCIAS","","000;001")</f>
        <v>TRAMITES Y LICENCIAS</v>
      </c>
      <c r="K527" s="18" t="s">
        <v>1740</v>
      </c>
      <c r="L527" s="18" t="s">
        <v>40</v>
      </c>
      <c r="M527" s="28" t="s">
        <v>452</v>
      </c>
      <c r="N527" s="18" t="s">
        <v>453</v>
      </c>
      <c r="O527" s="18" t="s">
        <v>461</v>
      </c>
      <c r="P527" s="28" t="s">
        <v>1741</v>
      </c>
      <c r="Q527" s="28" t="s">
        <v>486</v>
      </c>
      <c r="R527" s="18" t="s">
        <v>40</v>
      </c>
      <c r="S527" s="18" t="s">
        <v>457</v>
      </c>
      <c r="T527" s="18" t="s">
        <v>35</v>
      </c>
      <c r="U527" s="18" t="s">
        <v>458</v>
      </c>
      <c r="V527" s="18" t="s">
        <v>459</v>
      </c>
      <c r="W527" s="18" t="s">
        <v>67</v>
      </c>
      <c r="X527" s="18" t="s">
        <v>40</v>
      </c>
      <c r="Y527" s="18" t="s">
        <v>40</v>
      </c>
      <c r="Z527" s="19" t="s">
        <v>68</v>
      </c>
      <c r="AA527" s="20">
        <v>307461977278</v>
      </c>
      <c r="AB527" s="19">
        <v>400000000</v>
      </c>
      <c r="AC527" s="21">
        <v>0</v>
      </c>
      <c r="AD527" s="21">
        <v>5454545</v>
      </c>
      <c r="AE527" s="21">
        <v>5454545</v>
      </c>
      <c r="AF527" s="21">
        <v>25454545</v>
      </c>
      <c r="AG527" s="21">
        <v>45454545</v>
      </c>
      <c r="AH527" s="21">
        <v>45454545</v>
      </c>
      <c r="AI527" s="21">
        <v>45454545</v>
      </c>
      <c r="AJ527" s="21">
        <v>45454545</v>
      </c>
      <c r="AK527" s="21">
        <v>45454545</v>
      </c>
      <c r="AL527" s="21">
        <v>45454545</v>
      </c>
      <c r="AM527" s="21">
        <v>45454545</v>
      </c>
      <c r="AN527" s="21">
        <v>45454550</v>
      </c>
      <c r="AO527" s="21">
        <v>0</v>
      </c>
      <c r="AP527" s="21">
        <v>0</v>
      </c>
      <c r="AQ527" s="21">
        <v>0</v>
      </c>
      <c r="AR527" s="21">
        <v>0</v>
      </c>
    </row>
    <row r="528" spans="8:44" ht="43.5" x14ac:dyDescent="0.35">
      <c r="H528" s="16" t="str">
        <f xml:space="preserve"> _xll.EPMOlapMemberO("[CONTRATO].[PARENTH1].[C77632024]","","C77632024","","000;001")</f>
        <v>C77632024</v>
      </c>
      <c r="I528" s="16" t="str">
        <f xml:space="preserve"> _xll.EPMOlapMemberO("[AREA].[PARENTH1].[10000000025005]","","Gcia. Administración","","000;001")</f>
        <v>Gcia. Administración</v>
      </c>
      <c r="J528" s="17" t="str">
        <f xml:space="preserve"> _xll.EPMOlapMemberO("[RUBRO].[PARENTH1].[5118150001]","","TRAMITES Y LICENCIAS","","000;001")</f>
        <v>TRAMITES Y LICENCIAS</v>
      </c>
      <c r="K528" s="18" t="s">
        <v>1742</v>
      </c>
      <c r="L528" s="18" t="s">
        <v>40</v>
      </c>
      <c r="M528" s="28" t="s">
        <v>452</v>
      </c>
      <c r="N528" s="18" t="s">
        <v>453</v>
      </c>
      <c r="O528" s="18" t="s">
        <v>461</v>
      </c>
      <c r="P528" s="28" t="s">
        <v>871</v>
      </c>
      <c r="Q528" s="28" t="s">
        <v>486</v>
      </c>
      <c r="R528" s="18" t="s">
        <v>40</v>
      </c>
      <c r="S528" s="18" t="s">
        <v>1743</v>
      </c>
      <c r="T528" s="18" t="s">
        <v>35</v>
      </c>
      <c r="U528" s="18" t="s">
        <v>458</v>
      </c>
      <c r="V528" s="18" t="s">
        <v>459</v>
      </c>
      <c r="W528" s="18" t="s">
        <v>67</v>
      </c>
      <c r="X528" s="18" t="s">
        <v>40</v>
      </c>
      <c r="Y528" s="18" t="s">
        <v>40</v>
      </c>
      <c r="Z528" s="19" t="s">
        <v>68</v>
      </c>
      <c r="AA528" s="20">
        <v>307461977278</v>
      </c>
      <c r="AB528" s="19">
        <v>123000000</v>
      </c>
      <c r="AC528" s="21">
        <v>0</v>
      </c>
      <c r="AD528" s="21">
        <v>0</v>
      </c>
      <c r="AE528" s="21">
        <v>0</v>
      </c>
      <c r="AF528" s="21">
        <v>0</v>
      </c>
      <c r="AG528" s="21">
        <v>0</v>
      </c>
      <c r="AH528" s="21">
        <v>0</v>
      </c>
      <c r="AI528" s="21">
        <v>0</v>
      </c>
      <c r="AJ528" s="21">
        <v>24600000</v>
      </c>
      <c r="AK528" s="21">
        <v>24600000</v>
      </c>
      <c r="AL528" s="21">
        <v>24600000</v>
      </c>
      <c r="AM528" s="21">
        <v>24600000</v>
      </c>
      <c r="AN528" s="21">
        <v>24600000</v>
      </c>
      <c r="AO528" s="21">
        <v>0</v>
      </c>
      <c r="AP528" s="21">
        <v>0</v>
      </c>
      <c r="AQ528" s="21">
        <v>0</v>
      </c>
      <c r="AR528" s="21">
        <v>0</v>
      </c>
    </row>
    <row r="529" spans="8:44" ht="29" x14ac:dyDescent="0.35">
      <c r="H529" s="16" t="str">
        <f xml:space="preserve"> _xll.EPMOlapMemberO("[CONTRATO].[PARENTH1].[C77642024]","","C77642024","","000;001")</f>
        <v>C77642024</v>
      </c>
      <c r="I529" s="16" t="str">
        <f xml:space="preserve"> _xll.EPMOlapMemberO("[AREA].[PARENTH1].[10000000025005]","","Gcia. Administración","","000;001")</f>
        <v>Gcia. Administración</v>
      </c>
      <c r="J529" s="17" t="str">
        <f xml:space="preserve"> _xll.EPMOlapMemberO("[RUBRO].[PARENTH1].[5118150001]","","TRAMITES Y LICENCIAS","","000;001")</f>
        <v>TRAMITES Y LICENCIAS</v>
      </c>
      <c r="K529" s="18" t="s">
        <v>1744</v>
      </c>
      <c r="L529" s="18" t="s">
        <v>40</v>
      </c>
      <c r="M529" s="28" t="s">
        <v>452</v>
      </c>
      <c r="N529" s="18" t="s">
        <v>453</v>
      </c>
      <c r="O529" s="18" t="s">
        <v>454</v>
      </c>
      <c r="P529" s="28" t="s">
        <v>837</v>
      </c>
      <c r="Q529" s="28" t="s">
        <v>486</v>
      </c>
      <c r="R529" s="18" t="s">
        <v>40</v>
      </c>
      <c r="S529" s="18" t="s">
        <v>457</v>
      </c>
      <c r="T529" s="18" t="s">
        <v>35</v>
      </c>
      <c r="U529" s="18" t="s">
        <v>458</v>
      </c>
      <c r="V529" s="18" t="s">
        <v>459</v>
      </c>
      <c r="W529" s="18" t="s">
        <v>67</v>
      </c>
      <c r="X529" s="18" t="s">
        <v>40</v>
      </c>
      <c r="Y529" s="18" t="s">
        <v>40</v>
      </c>
      <c r="Z529" s="19" t="s">
        <v>68</v>
      </c>
      <c r="AA529" s="20">
        <v>307461977278</v>
      </c>
      <c r="AB529" s="19">
        <v>120000000</v>
      </c>
      <c r="AC529" s="21">
        <v>0</v>
      </c>
      <c r="AD529" s="21">
        <v>10909090</v>
      </c>
      <c r="AE529" s="21">
        <v>10909090</v>
      </c>
      <c r="AF529" s="21">
        <v>10909090</v>
      </c>
      <c r="AG529" s="21">
        <v>10909090</v>
      </c>
      <c r="AH529" s="21">
        <v>10909090</v>
      </c>
      <c r="AI529" s="21">
        <v>10909090</v>
      </c>
      <c r="AJ529" s="21">
        <v>10909090</v>
      </c>
      <c r="AK529" s="21">
        <v>10909090</v>
      </c>
      <c r="AL529" s="21">
        <v>10909090</v>
      </c>
      <c r="AM529" s="21">
        <v>10909090</v>
      </c>
      <c r="AN529" s="21">
        <v>10909100</v>
      </c>
      <c r="AO529" s="21">
        <v>0</v>
      </c>
      <c r="AP529" s="21">
        <v>0</v>
      </c>
      <c r="AQ529" s="21">
        <v>0</v>
      </c>
      <c r="AR529" s="21">
        <v>0</v>
      </c>
    </row>
    <row r="530" spans="8:44" ht="29" x14ac:dyDescent="0.35">
      <c r="H530" s="16" t="str">
        <f xml:space="preserve"> _xll.EPMOlapMemberO("[CONTRATO].[PARENTH1].[C77652024]","","C77652024","","000;001")</f>
        <v>C77652024</v>
      </c>
      <c r="I530" s="16" t="str">
        <f xml:space="preserve"> _xll.EPMOlapMemberO("[AREA].[PARENTH1].[10000000025005]","","Gcia. Administración","","000;001")</f>
        <v>Gcia. Administración</v>
      </c>
      <c r="J530" s="17" t="str">
        <f xml:space="preserve"> _xll.EPMOlapMemberO("[RUBRO].[PARENTH1].[5118150001]","","TRAMITES Y LICENCIAS","","000;001")</f>
        <v>TRAMITES Y LICENCIAS</v>
      </c>
      <c r="K530" s="18" t="s">
        <v>1745</v>
      </c>
      <c r="L530" s="18" t="s">
        <v>40</v>
      </c>
      <c r="M530" s="28" t="s">
        <v>452</v>
      </c>
      <c r="N530" s="18" t="s">
        <v>453</v>
      </c>
      <c r="O530" s="18" t="s">
        <v>454</v>
      </c>
      <c r="P530" s="28" t="s">
        <v>476</v>
      </c>
      <c r="Q530" s="28" t="s">
        <v>486</v>
      </c>
      <c r="R530" s="18" t="s">
        <v>40</v>
      </c>
      <c r="S530" s="18" t="s">
        <v>457</v>
      </c>
      <c r="T530" s="18" t="s">
        <v>35</v>
      </c>
      <c r="U530" s="18" t="s">
        <v>458</v>
      </c>
      <c r="V530" s="18" t="s">
        <v>459</v>
      </c>
      <c r="W530" s="18" t="s">
        <v>67</v>
      </c>
      <c r="X530" s="18" t="s">
        <v>40</v>
      </c>
      <c r="Y530" s="18" t="s">
        <v>40</v>
      </c>
      <c r="Z530" s="19" t="s">
        <v>68</v>
      </c>
      <c r="AA530" s="20">
        <v>307461977278</v>
      </c>
      <c r="AB530" s="19">
        <v>940000000</v>
      </c>
      <c r="AC530" s="21">
        <v>0</v>
      </c>
      <c r="AD530" s="21">
        <v>85454545</v>
      </c>
      <c r="AE530" s="21">
        <v>85454545</v>
      </c>
      <c r="AF530" s="21">
        <v>85454545</v>
      </c>
      <c r="AG530" s="21">
        <v>85454545</v>
      </c>
      <c r="AH530" s="21">
        <v>85454545</v>
      </c>
      <c r="AI530" s="21">
        <v>85454545</v>
      </c>
      <c r="AJ530" s="21">
        <v>85454545</v>
      </c>
      <c r="AK530" s="21">
        <v>85454545</v>
      </c>
      <c r="AL530" s="21">
        <v>85454545</v>
      </c>
      <c r="AM530" s="21">
        <v>85454545</v>
      </c>
      <c r="AN530" s="21">
        <v>85454550</v>
      </c>
      <c r="AO530" s="21">
        <v>0</v>
      </c>
      <c r="AP530" s="21">
        <v>0</v>
      </c>
      <c r="AQ530" s="21">
        <v>0</v>
      </c>
      <c r="AR530" s="21">
        <v>0</v>
      </c>
    </row>
    <row r="531" spans="8:44" ht="26" x14ac:dyDescent="0.35">
      <c r="H531" s="16" t="str">
        <f xml:space="preserve"> _xll.EPMOlapMemberO("[CONTRATO].[PARENTH1].[C77662024]","","C77662024","","000;001")</f>
        <v>C77662024</v>
      </c>
      <c r="I531" s="16" t="str">
        <f xml:space="preserve"> _xll.EPMOlapMemberO("[AREA].[PARENTH1].[10000000025005]","","Gcia. Administración","","000;001")</f>
        <v>Gcia. Administración</v>
      </c>
      <c r="J531" s="17" t="str">
        <f xml:space="preserve"> _xll.EPMOlapMemberO("[RUBRO].[PARENTH1].[5118150001]","","TRAMITES Y LICENCIAS","","000;001")</f>
        <v>TRAMITES Y LICENCIAS</v>
      </c>
      <c r="K531" s="18" t="s">
        <v>1746</v>
      </c>
      <c r="L531" s="18" t="s">
        <v>40</v>
      </c>
      <c r="M531" s="28" t="s">
        <v>452</v>
      </c>
      <c r="N531" s="18" t="s">
        <v>453</v>
      </c>
      <c r="O531" s="18" t="s">
        <v>454</v>
      </c>
      <c r="P531" s="28" t="s">
        <v>1747</v>
      </c>
      <c r="Q531" s="28" t="s">
        <v>486</v>
      </c>
      <c r="R531" s="18" t="s">
        <v>40</v>
      </c>
      <c r="S531" s="18" t="s">
        <v>457</v>
      </c>
      <c r="T531" s="18" t="s">
        <v>35</v>
      </c>
      <c r="U531" s="18" t="s">
        <v>458</v>
      </c>
      <c r="V531" s="18" t="s">
        <v>459</v>
      </c>
      <c r="W531" s="18" t="s">
        <v>67</v>
      </c>
      <c r="X531" s="18" t="s">
        <v>40</v>
      </c>
      <c r="Y531" s="18" t="s">
        <v>40</v>
      </c>
      <c r="Z531" s="19" t="s">
        <v>68</v>
      </c>
      <c r="AA531" s="20">
        <v>307461977278</v>
      </c>
      <c r="AB531" s="19">
        <v>300000000</v>
      </c>
      <c r="AC531" s="21">
        <v>0</v>
      </c>
      <c r="AD531" s="21">
        <v>27272727</v>
      </c>
      <c r="AE531" s="21">
        <v>27272727</v>
      </c>
      <c r="AF531" s="21">
        <v>27272727</v>
      </c>
      <c r="AG531" s="21">
        <v>27272727</v>
      </c>
      <c r="AH531" s="21">
        <v>27272727</v>
      </c>
      <c r="AI531" s="21">
        <v>27272727</v>
      </c>
      <c r="AJ531" s="21">
        <v>27272727</v>
      </c>
      <c r="AK531" s="21">
        <v>27272727</v>
      </c>
      <c r="AL531" s="21">
        <v>27272727</v>
      </c>
      <c r="AM531" s="21">
        <v>27272727</v>
      </c>
      <c r="AN531" s="21">
        <v>27272730</v>
      </c>
      <c r="AO531" s="21">
        <v>0</v>
      </c>
      <c r="AP531" s="21">
        <v>0</v>
      </c>
      <c r="AQ531" s="21">
        <v>0</v>
      </c>
      <c r="AR531" s="21">
        <v>0</v>
      </c>
    </row>
    <row r="532" spans="8:44" ht="26" x14ac:dyDescent="0.35">
      <c r="H532" s="16" t="str">
        <f xml:space="preserve"> _xll.EPMOlapMemberO("[CONTRATO].[PARENTH1].[C77672024]","","C77672024","","000;001")</f>
        <v>C77672024</v>
      </c>
      <c r="I532" s="16" t="str">
        <f xml:space="preserve"> _xll.EPMOlapMemberO("[AREA].[PARENTH1].[10000000025005]","","Gcia. Administración","","000;001")</f>
        <v>Gcia. Administración</v>
      </c>
      <c r="J532" s="17" t="str">
        <f xml:space="preserve"> _xll.EPMOlapMemberO("[RUBRO].[PARENTH1].[5118150001]","","TRAMITES Y LICENCIAS","","000;001")</f>
        <v>TRAMITES Y LICENCIAS</v>
      </c>
      <c r="K532" s="18" t="s">
        <v>1748</v>
      </c>
      <c r="L532" s="18" t="s">
        <v>40</v>
      </c>
      <c r="M532" s="28" t="s">
        <v>452</v>
      </c>
      <c r="N532" s="18" t="s">
        <v>453</v>
      </c>
      <c r="O532" s="18" t="s">
        <v>454</v>
      </c>
      <c r="P532" s="28" t="s">
        <v>1749</v>
      </c>
      <c r="Q532" s="28" t="s">
        <v>486</v>
      </c>
      <c r="R532" s="18" t="s">
        <v>40</v>
      </c>
      <c r="S532" s="18" t="s">
        <v>457</v>
      </c>
      <c r="T532" s="18" t="s">
        <v>35</v>
      </c>
      <c r="U532" s="18" t="s">
        <v>458</v>
      </c>
      <c r="V532" s="18" t="s">
        <v>459</v>
      </c>
      <c r="W532" s="18" t="s">
        <v>67</v>
      </c>
      <c r="X532" s="18" t="s">
        <v>40</v>
      </c>
      <c r="Y532" s="18" t="s">
        <v>40</v>
      </c>
      <c r="Z532" s="19" t="s">
        <v>68</v>
      </c>
      <c r="AA532" s="20">
        <v>307461977278</v>
      </c>
      <c r="AB532" s="19">
        <v>70000000</v>
      </c>
      <c r="AC532" s="21">
        <v>0</v>
      </c>
      <c r="AD532" s="21">
        <v>6363636</v>
      </c>
      <c r="AE532" s="21">
        <v>6363636</v>
      </c>
      <c r="AF532" s="21">
        <v>6363636</v>
      </c>
      <c r="AG532" s="21">
        <v>6363636</v>
      </c>
      <c r="AH532" s="21">
        <v>6363636</v>
      </c>
      <c r="AI532" s="21">
        <v>6363636</v>
      </c>
      <c r="AJ532" s="21">
        <v>6363636</v>
      </c>
      <c r="AK532" s="21">
        <v>6363636</v>
      </c>
      <c r="AL532" s="21">
        <v>6363636</v>
      </c>
      <c r="AM532" s="21">
        <v>6363636</v>
      </c>
      <c r="AN532" s="21">
        <v>6363640</v>
      </c>
      <c r="AO532" s="21">
        <v>0</v>
      </c>
      <c r="AP532" s="21">
        <v>0</v>
      </c>
      <c r="AQ532" s="21">
        <v>0</v>
      </c>
      <c r="AR532" s="21">
        <v>0</v>
      </c>
    </row>
    <row r="533" spans="8:44" ht="29" x14ac:dyDescent="0.35">
      <c r="H533" s="16" t="str">
        <f xml:space="preserve"> _xll.EPMOlapMemberO("[CONTRATO].[PARENTH1].[C79332024]","","C79332024","","000;001")</f>
        <v>C79332024</v>
      </c>
      <c r="I533" s="16" t="str">
        <f xml:space="preserve"> _xll.EPMOlapMemberO("[AREA].[PARENTH1].[10000000025005]","","Gcia. Administración","","000;001")</f>
        <v>Gcia. Administración</v>
      </c>
      <c r="J533" s="17" t="str">
        <f xml:space="preserve"> _xll.EPMOlapMemberO("[RUBRO].[PARENTH1].[5118150001]","","TRAMITES Y LICENCIAS","","000;001")</f>
        <v>TRAMITES Y LICENCIAS</v>
      </c>
      <c r="K533" s="18" t="s">
        <v>1750</v>
      </c>
      <c r="L533" s="18" t="s">
        <v>40</v>
      </c>
      <c r="M533" s="28" t="s">
        <v>452</v>
      </c>
      <c r="N533" s="18" t="s">
        <v>453</v>
      </c>
      <c r="O533" s="18" t="s">
        <v>461</v>
      </c>
      <c r="P533" s="28" t="s">
        <v>795</v>
      </c>
      <c r="Q533" s="28" t="s">
        <v>622</v>
      </c>
      <c r="R533" s="18" t="s">
        <v>40</v>
      </c>
      <c r="S533" s="18" t="s">
        <v>1213</v>
      </c>
      <c r="T533" s="18" t="s">
        <v>35</v>
      </c>
      <c r="U533" s="18" t="s">
        <v>1751</v>
      </c>
      <c r="V533" s="18" t="s">
        <v>459</v>
      </c>
      <c r="W533" s="18" t="s">
        <v>67</v>
      </c>
      <c r="X533" s="18" t="s">
        <v>40</v>
      </c>
      <c r="Y533" s="18" t="s">
        <v>40</v>
      </c>
      <c r="Z533" s="19" t="s">
        <v>68</v>
      </c>
      <c r="AA533" s="20">
        <v>307461977278</v>
      </c>
      <c r="AB533" s="19">
        <v>215000000</v>
      </c>
      <c r="AC533" s="21">
        <v>0</v>
      </c>
      <c r="AD533" s="21">
        <v>0</v>
      </c>
      <c r="AE533" s="21">
        <v>0</v>
      </c>
      <c r="AF533" s="21">
        <v>0</v>
      </c>
      <c r="AG533" s="21">
        <v>0</v>
      </c>
      <c r="AH533" s="21">
        <v>0</v>
      </c>
      <c r="AI533" s="21">
        <v>0</v>
      </c>
      <c r="AJ533" s="21">
        <v>21500000</v>
      </c>
      <c r="AK533" s="21">
        <v>48375000</v>
      </c>
      <c r="AL533" s="21">
        <v>48375000</v>
      </c>
      <c r="AM533" s="21">
        <v>48375000</v>
      </c>
      <c r="AN533" s="21">
        <v>48375000</v>
      </c>
      <c r="AO533" s="21">
        <v>0</v>
      </c>
      <c r="AP533" s="21">
        <v>0</v>
      </c>
      <c r="AQ533" s="21">
        <v>0</v>
      </c>
      <c r="AR533" s="21">
        <v>0</v>
      </c>
    </row>
    <row r="534" spans="8:44" ht="43.5" x14ac:dyDescent="0.35">
      <c r="H534" s="16" t="str">
        <f xml:space="preserve"> _xll.EPMOlapMemberO("[CONTRATO].[PARENTH1].[C79342024]","","C79342024","","000;001")</f>
        <v>C79342024</v>
      </c>
      <c r="I534" s="16" t="str">
        <f xml:space="preserve"> _xll.EPMOlapMemberO("[AREA].[PARENTH1].[10000000025005]","","Gcia. Administración","","000;001")</f>
        <v>Gcia. Administración</v>
      </c>
      <c r="J534" s="17" t="str">
        <f xml:space="preserve"> _xll.EPMOlapMemberO("[RUBRO].[PARENTH1].[5118150001]","","TRAMITES Y LICENCIAS","","000;001")</f>
        <v>TRAMITES Y LICENCIAS</v>
      </c>
      <c r="K534" s="18" t="s">
        <v>1752</v>
      </c>
      <c r="L534" s="18" t="s">
        <v>40</v>
      </c>
      <c r="M534" s="28" t="s">
        <v>452</v>
      </c>
      <c r="N534" s="18" t="s">
        <v>453</v>
      </c>
      <c r="O534" s="18" t="s">
        <v>454</v>
      </c>
      <c r="P534" s="28" t="s">
        <v>1753</v>
      </c>
      <c r="Q534" s="28" t="s">
        <v>622</v>
      </c>
      <c r="R534" s="18" t="s">
        <v>40</v>
      </c>
      <c r="S534" s="18" t="s">
        <v>626</v>
      </c>
      <c r="T534" s="18" t="s">
        <v>35</v>
      </c>
      <c r="U534" s="18" t="s">
        <v>1754</v>
      </c>
      <c r="V534" s="18" t="s">
        <v>459</v>
      </c>
      <c r="W534" s="18" t="s">
        <v>67</v>
      </c>
      <c r="X534" s="18" t="s">
        <v>40</v>
      </c>
      <c r="Y534" s="18" t="s">
        <v>40</v>
      </c>
      <c r="Z534" s="19" t="s">
        <v>68</v>
      </c>
      <c r="AA534" s="20">
        <v>307461977278</v>
      </c>
      <c r="AB534" s="19">
        <v>700000000</v>
      </c>
      <c r="AC534" s="21">
        <v>58300000</v>
      </c>
      <c r="AD534" s="21">
        <v>58333334</v>
      </c>
      <c r="AE534" s="21">
        <v>58400000</v>
      </c>
      <c r="AF534" s="21">
        <v>58400000</v>
      </c>
      <c r="AG534" s="21">
        <v>58400000</v>
      </c>
      <c r="AH534" s="21">
        <v>58400000</v>
      </c>
      <c r="AI534" s="21">
        <v>58400000</v>
      </c>
      <c r="AJ534" s="21">
        <v>58400000</v>
      </c>
      <c r="AK534" s="21">
        <v>58400000</v>
      </c>
      <c r="AL534" s="21">
        <v>58400000</v>
      </c>
      <c r="AM534" s="21">
        <v>58400000</v>
      </c>
      <c r="AN534" s="21">
        <v>57766666</v>
      </c>
      <c r="AO534" s="21">
        <v>0</v>
      </c>
      <c r="AP534" s="21">
        <v>0</v>
      </c>
      <c r="AQ534" s="21">
        <v>0</v>
      </c>
      <c r="AR534" s="21">
        <v>0</v>
      </c>
    </row>
    <row r="535" spans="8:44" ht="26" x14ac:dyDescent="0.35">
      <c r="H535" s="16" t="str">
        <f xml:space="preserve"> _xll.EPMOlapMemberO("[CONTRATO].[PARENTH1].[C79352024]","","C79352024","","000;001")</f>
        <v>C79352024</v>
      </c>
      <c r="I535" s="16" t="str">
        <f xml:space="preserve"> _xll.EPMOlapMemberO("[AREA].[PARENTH1].[10000000025005]","","Gcia. Administración","","000;001")</f>
        <v>Gcia. Administración</v>
      </c>
      <c r="J535" s="17" t="str">
        <f xml:space="preserve"> _xll.EPMOlapMemberO("[RUBRO].[PARENTH1].[5118150001]","","TRAMITES Y LICENCIAS","","000;001")</f>
        <v>TRAMITES Y LICENCIAS</v>
      </c>
      <c r="K535" s="18" t="s">
        <v>1755</v>
      </c>
      <c r="L535" s="18" t="s">
        <v>40</v>
      </c>
      <c r="M535" s="28" t="s">
        <v>452</v>
      </c>
      <c r="N535" s="18" t="s">
        <v>453</v>
      </c>
      <c r="O535" s="18" t="s">
        <v>454</v>
      </c>
      <c r="P535" s="28" t="s">
        <v>1756</v>
      </c>
      <c r="Q535" s="28" t="s">
        <v>622</v>
      </c>
      <c r="R535" s="18" t="s">
        <v>40</v>
      </c>
      <c r="S535" s="18" t="s">
        <v>457</v>
      </c>
      <c r="T535" s="18" t="s">
        <v>35</v>
      </c>
      <c r="U535" s="18" t="s">
        <v>1757</v>
      </c>
      <c r="V535" s="18" t="s">
        <v>459</v>
      </c>
      <c r="W535" s="18" t="s">
        <v>67</v>
      </c>
      <c r="X535" s="18" t="s">
        <v>40</v>
      </c>
      <c r="Y535" s="18" t="s">
        <v>40</v>
      </c>
      <c r="Z535" s="19" t="s">
        <v>68</v>
      </c>
      <c r="AA535" s="20">
        <v>307461977278</v>
      </c>
      <c r="AB535" s="19">
        <v>300000000</v>
      </c>
      <c r="AC535" s="21">
        <v>10000000</v>
      </c>
      <c r="AD535" s="21">
        <v>20000000</v>
      </c>
      <c r="AE535" s="21">
        <v>30000000</v>
      </c>
      <c r="AF535" s="21">
        <v>30000000</v>
      </c>
      <c r="AG535" s="21">
        <v>35000000</v>
      </c>
      <c r="AH535" s="21">
        <v>35000000</v>
      </c>
      <c r="AI535" s="21">
        <v>30000000</v>
      </c>
      <c r="AJ535" s="21">
        <v>25000000</v>
      </c>
      <c r="AK535" s="21">
        <v>25000000</v>
      </c>
      <c r="AL535" s="21">
        <v>20000000</v>
      </c>
      <c r="AM535" s="21">
        <v>20000000</v>
      </c>
      <c r="AN535" s="21">
        <v>20000000</v>
      </c>
      <c r="AO535" s="21">
        <v>0</v>
      </c>
      <c r="AP535" s="21">
        <v>0</v>
      </c>
      <c r="AQ535" s="21">
        <v>0</v>
      </c>
      <c r="AR535" s="21">
        <v>0</v>
      </c>
    </row>
    <row r="536" spans="8:44" ht="26" x14ac:dyDescent="0.35">
      <c r="H536" s="16" t="str">
        <f xml:space="preserve"> _xll.EPMOlapMemberO("[CONTRATO].[PARENTH1].[C83142024]","","C83142024","","000;001")</f>
        <v>C83142024</v>
      </c>
      <c r="I536" s="16" t="str">
        <f xml:space="preserve"> _xll.EPMOlapMemberO("[AREA].[PARENTH1].[10000000025005]","","Gcia. Administración","","000;001")</f>
        <v>Gcia. Administración</v>
      </c>
      <c r="J536" s="17" t="str">
        <f xml:space="preserve"> _xll.EPMOlapMemberO("[RUBRO].[PARENTH1].[5118150001]","","TRAMITES Y LICENCIAS","","000;001")</f>
        <v>TRAMITES Y LICENCIAS</v>
      </c>
      <c r="K536" s="18" t="s">
        <v>1758</v>
      </c>
      <c r="L536" s="18" t="s">
        <v>40</v>
      </c>
      <c r="M536" s="28" t="s">
        <v>452</v>
      </c>
      <c r="N536" s="18" t="s">
        <v>453</v>
      </c>
      <c r="O536" s="18" t="s">
        <v>454</v>
      </c>
      <c r="P536" s="28" t="s">
        <v>1759</v>
      </c>
      <c r="Q536" s="28" t="s">
        <v>882</v>
      </c>
      <c r="R536" s="18" t="s">
        <v>40</v>
      </c>
      <c r="S536" s="18" t="s">
        <v>457</v>
      </c>
      <c r="T536" s="18" t="s">
        <v>35</v>
      </c>
      <c r="U536" s="18" t="s">
        <v>1760</v>
      </c>
      <c r="V536" s="18" t="s">
        <v>459</v>
      </c>
      <c r="W536" s="18" t="s">
        <v>67</v>
      </c>
      <c r="X536" s="18" t="s">
        <v>40</v>
      </c>
      <c r="Y536" s="18" t="s">
        <v>40</v>
      </c>
      <c r="Z536" s="19" t="s">
        <v>68</v>
      </c>
      <c r="AA536" s="20">
        <v>307461977278</v>
      </c>
      <c r="AB536" s="19">
        <v>200000000</v>
      </c>
      <c r="AC536" s="21">
        <v>10000000</v>
      </c>
      <c r="AD536" s="21">
        <v>10000000</v>
      </c>
      <c r="AE536" s="21">
        <v>18000000</v>
      </c>
      <c r="AF536" s="21">
        <v>18000000</v>
      </c>
      <c r="AG536" s="21">
        <v>18000000</v>
      </c>
      <c r="AH536" s="21">
        <v>18000000</v>
      </c>
      <c r="AI536" s="21">
        <v>18000000</v>
      </c>
      <c r="AJ536" s="21">
        <v>18000000</v>
      </c>
      <c r="AK536" s="21">
        <v>18000000</v>
      </c>
      <c r="AL536" s="21">
        <v>18000000</v>
      </c>
      <c r="AM536" s="21">
        <v>18000000</v>
      </c>
      <c r="AN536" s="21">
        <v>18000000</v>
      </c>
      <c r="AO536" s="21">
        <v>0</v>
      </c>
      <c r="AP536" s="21">
        <v>0</v>
      </c>
      <c r="AQ536" s="21">
        <v>0</v>
      </c>
      <c r="AR536" s="21">
        <v>0</v>
      </c>
    </row>
    <row r="537" spans="8:44" ht="43.5" x14ac:dyDescent="0.35">
      <c r="H537" s="16" t="str">
        <f xml:space="preserve"> _xll.EPMOlapMemberO("[CONTRATO].[PARENTH1].[C84012024]","","C84012024","","000;001")</f>
        <v>C84012024</v>
      </c>
      <c r="I537" s="16" t="str">
        <f xml:space="preserve"> _xll.EPMOlapMemberO("[AREA].[PARENTH1].[10000000025003]","","Gcia. Investigación","","000;001")</f>
        <v>Gcia. Investigación</v>
      </c>
      <c r="J537" s="17" t="str">
        <f xml:space="preserve"> _xll.EPMOlapMemberO("[RUBRO].[PARENTH1].[5118150001]","","TRAMITES Y LICENCIAS","","000;001")</f>
        <v>TRAMITES Y LICENCIAS</v>
      </c>
      <c r="K537" s="18" t="s">
        <v>1761</v>
      </c>
      <c r="L537" s="18" t="s">
        <v>40</v>
      </c>
      <c r="M537" s="28" t="s">
        <v>1554</v>
      </c>
      <c r="N537" s="18" t="s">
        <v>453</v>
      </c>
      <c r="O537" s="18" t="s">
        <v>454</v>
      </c>
      <c r="P537" s="28" t="s">
        <v>1762</v>
      </c>
      <c r="Q537" s="28" t="s">
        <v>1763</v>
      </c>
      <c r="R537" s="18" t="s">
        <v>40</v>
      </c>
      <c r="S537" s="18" t="s">
        <v>457</v>
      </c>
      <c r="T537" s="18" t="s">
        <v>35</v>
      </c>
      <c r="U537" s="18" t="s">
        <v>1764</v>
      </c>
      <c r="V537" s="18" t="s">
        <v>459</v>
      </c>
      <c r="W537" s="18" t="s">
        <v>67</v>
      </c>
      <c r="X537" s="18" t="s">
        <v>40</v>
      </c>
      <c r="Y537" s="18" t="s">
        <v>40</v>
      </c>
      <c r="Z537" s="19" t="s">
        <v>68</v>
      </c>
      <c r="AA537" s="20">
        <v>30393604160</v>
      </c>
      <c r="AB537" s="19">
        <v>400000000</v>
      </c>
      <c r="AC537" s="21">
        <v>33000000</v>
      </c>
      <c r="AD537" s="21">
        <v>33000000</v>
      </c>
      <c r="AE537" s="21">
        <v>33000000</v>
      </c>
      <c r="AF537" s="21">
        <v>33000000</v>
      </c>
      <c r="AG537" s="21">
        <v>33000000</v>
      </c>
      <c r="AH537" s="21">
        <v>33000000</v>
      </c>
      <c r="AI537" s="21">
        <v>33000000</v>
      </c>
      <c r="AJ537" s="21">
        <v>33000000</v>
      </c>
      <c r="AK537" s="21">
        <v>33000000</v>
      </c>
      <c r="AL537" s="21">
        <v>33000000</v>
      </c>
      <c r="AM537" s="21">
        <v>33000000</v>
      </c>
      <c r="AN537" s="21">
        <v>37000000</v>
      </c>
      <c r="AO537" s="21">
        <v>0</v>
      </c>
      <c r="AP537" s="21">
        <v>0</v>
      </c>
      <c r="AQ537" s="21">
        <v>0</v>
      </c>
      <c r="AR537" s="21">
        <v>0</v>
      </c>
    </row>
    <row r="538" spans="8:44" ht="29" x14ac:dyDescent="0.35">
      <c r="H538" s="16" t="str">
        <f xml:space="preserve"> _xll.EPMOlapMemberO("[CONTRATO].[PARENTH1].[C84022024]","","C84022024","","000;001")</f>
        <v>C84022024</v>
      </c>
      <c r="I538" s="16" t="str">
        <f xml:space="preserve"> _xll.EPMOlapMemberO("[AREA].[PARENTH1].[10000000025003]","","Gcia. Investigación","","000;001")</f>
        <v>Gcia. Investigación</v>
      </c>
      <c r="J538" s="17" t="str">
        <f xml:space="preserve"> _xll.EPMOlapMemberO("[RUBRO].[PARENTH1].[5118150001]","","TRAMITES Y LICENCIAS","","000;001")</f>
        <v>TRAMITES Y LICENCIAS</v>
      </c>
      <c r="K538" s="18" t="s">
        <v>1765</v>
      </c>
      <c r="L538" s="18" t="s">
        <v>40</v>
      </c>
      <c r="M538" s="28" t="s">
        <v>1554</v>
      </c>
      <c r="N538" s="18" t="s">
        <v>453</v>
      </c>
      <c r="O538" s="18" t="s">
        <v>461</v>
      </c>
      <c r="P538" s="28" t="s">
        <v>1766</v>
      </c>
      <c r="Q538" s="28" t="s">
        <v>1763</v>
      </c>
      <c r="R538" s="18" t="s">
        <v>40</v>
      </c>
      <c r="S538" s="18" t="s">
        <v>1730</v>
      </c>
      <c r="T538" s="18" t="s">
        <v>35</v>
      </c>
      <c r="U538" s="18" t="s">
        <v>1767</v>
      </c>
      <c r="V538" s="18" t="s">
        <v>459</v>
      </c>
      <c r="W538" s="18" t="s">
        <v>67</v>
      </c>
      <c r="X538" s="18" t="s">
        <v>40</v>
      </c>
      <c r="Y538" s="18" t="s">
        <v>40</v>
      </c>
      <c r="Z538" s="19" t="s">
        <v>68</v>
      </c>
      <c r="AA538" s="20">
        <v>30393604160</v>
      </c>
      <c r="AB538" s="19">
        <v>312159000</v>
      </c>
      <c r="AC538" s="21">
        <v>0</v>
      </c>
      <c r="AD538" s="21">
        <v>0</v>
      </c>
      <c r="AE538" s="21">
        <v>0</v>
      </c>
      <c r="AF538" s="21">
        <v>0</v>
      </c>
      <c r="AG538" s="21">
        <v>0</v>
      </c>
      <c r="AH538" s="21">
        <v>0</v>
      </c>
      <c r="AI538" s="21">
        <v>0</v>
      </c>
      <c r="AJ538" s="21">
        <v>95540000</v>
      </c>
      <c r="AK538" s="21">
        <v>0</v>
      </c>
      <c r="AL538" s="21">
        <v>128490000</v>
      </c>
      <c r="AM538" s="21">
        <v>0</v>
      </c>
      <c r="AN538" s="21">
        <v>88129000</v>
      </c>
      <c r="AO538" s="21">
        <v>0</v>
      </c>
      <c r="AP538" s="21">
        <v>0</v>
      </c>
      <c r="AQ538" s="21">
        <v>0</v>
      </c>
      <c r="AR538" s="21">
        <v>0</v>
      </c>
    </row>
    <row r="539" spans="8:44" ht="26" x14ac:dyDescent="0.35">
      <c r="H539" s="16" t="str">
        <f xml:space="preserve"> _xll.EPMOlapMemberO("[CONTRATO].[PARENTH1].[C84032024]","","C84032024","","000;001")</f>
        <v>C84032024</v>
      </c>
      <c r="I539" s="16" t="str">
        <f xml:space="preserve"> _xll.EPMOlapMemberO("[AREA].[PARENTH1].[10000000025003]","","Gcia. Investigación","","000;001")</f>
        <v>Gcia. Investigación</v>
      </c>
      <c r="J539" s="17" t="str">
        <f xml:space="preserve"> _xll.EPMOlapMemberO("[RUBRO].[PARENTH1].[5118150001]","","TRAMITES Y LICENCIAS","","000;001")</f>
        <v>TRAMITES Y LICENCIAS</v>
      </c>
      <c r="K539" s="18" t="s">
        <v>1768</v>
      </c>
      <c r="L539" s="18" t="s">
        <v>40</v>
      </c>
      <c r="M539" s="28" t="s">
        <v>1554</v>
      </c>
      <c r="N539" s="18" t="s">
        <v>453</v>
      </c>
      <c r="O539" s="18" t="s">
        <v>454</v>
      </c>
      <c r="P539" s="28" t="s">
        <v>1769</v>
      </c>
      <c r="Q539" s="28" t="s">
        <v>1770</v>
      </c>
      <c r="R539" s="18" t="s">
        <v>40</v>
      </c>
      <c r="S539" s="18" t="s">
        <v>457</v>
      </c>
      <c r="T539" s="18" t="s">
        <v>224</v>
      </c>
      <c r="U539" s="18" t="s">
        <v>1771</v>
      </c>
      <c r="V539" s="18" t="s">
        <v>459</v>
      </c>
      <c r="W539" s="18" t="s">
        <v>67</v>
      </c>
      <c r="X539" s="18" t="s">
        <v>40</v>
      </c>
      <c r="Y539" s="18" t="s">
        <v>40</v>
      </c>
      <c r="Z539" s="19" t="s">
        <v>68</v>
      </c>
      <c r="AA539" s="20">
        <v>30393604160</v>
      </c>
      <c r="AB539" s="19">
        <v>570000000</v>
      </c>
      <c r="AC539" s="21">
        <v>85060985</v>
      </c>
      <c r="AD539" s="21">
        <v>85060985</v>
      </c>
      <c r="AE539" s="21">
        <v>85060985</v>
      </c>
      <c r="AF539" s="21">
        <v>114878030</v>
      </c>
      <c r="AG539" s="21">
        <v>114878030</v>
      </c>
      <c r="AH539" s="21">
        <v>85060985</v>
      </c>
      <c r="AI539" s="21">
        <v>0</v>
      </c>
      <c r="AJ539" s="21">
        <v>0</v>
      </c>
      <c r="AK539" s="21">
        <v>0</v>
      </c>
      <c r="AL539" s="21">
        <v>0</v>
      </c>
      <c r="AM539" s="21">
        <v>0</v>
      </c>
      <c r="AN539" s="21">
        <v>0</v>
      </c>
      <c r="AO539" s="21">
        <v>0</v>
      </c>
      <c r="AP539" s="21">
        <v>0</v>
      </c>
      <c r="AQ539" s="21">
        <v>0</v>
      </c>
      <c r="AR539" s="21">
        <v>0</v>
      </c>
    </row>
    <row r="540" spans="8:44" ht="26" x14ac:dyDescent="0.35">
      <c r="H540" s="16" t="str">
        <f xml:space="preserve"> _xll.EPMOlapMemberO("[CONTRATO].[PARENTH1].[C84042024]","","C84042024","","000;001")</f>
        <v>C84042024</v>
      </c>
      <c r="I540" s="16" t="str">
        <f xml:space="preserve"> _xll.EPMOlapMemberO("[AREA].[PARENTH1].[10000000025003]","","Gcia. Investigación","","000;001")</f>
        <v>Gcia. Investigación</v>
      </c>
      <c r="J540" s="17" t="str">
        <f xml:space="preserve"> _xll.EPMOlapMemberO("[RUBRO].[PARENTH1].[5118150001]","","TRAMITES Y LICENCIAS","","000;001")</f>
        <v>TRAMITES Y LICENCIAS</v>
      </c>
      <c r="K540" s="18" t="s">
        <v>1772</v>
      </c>
      <c r="L540" s="18" t="s">
        <v>40</v>
      </c>
      <c r="M540" s="28" t="s">
        <v>1554</v>
      </c>
      <c r="N540" s="18" t="s">
        <v>453</v>
      </c>
      <c r="O540" s="18" t="s">
        <v>454</v>
      </c>
      <c r="P540" s="28" t="s">
        <v>1773</v>
      </c>
      <c r="Q540" s="28" t="s">
        <v>1774</v>
      </c>
      <c r="R540" s="18" t="s">
        <v>40</v>
      </c>
      <c r="S540" s="18" t="s">
        <v>457</v>
      </c>
      <c r="T540" s="18" t="s">
        <v>35</v>
      </c>
      <c r="U540" s="18" t="s">
        <v>1775</v>
      </c>
      <c r="V540" s="18" t="s">
        <v>459</v>
      </c>
      <c r="W540" s="18" t="s">
        <v>67</v>
      </c>
      <c r="X540" s="18" t="s">
        <v>40</v>
      </c>
      <c r="Y540" s="18" t="s">
        <v>40</v>
      </c>
      <c r="Z540" s="19" t="s">
        <v>68</v>
      </c>
      <c r="AA540" s="20">
        <v>30393604160</v>
      </c>
      <c r="AB540" s="19">
        <v>108960000</v>
      </c>
      <c r="AC540" s="21">
        <v>0</v>
      </c>
      <c r="AD540" s="21">
        <v>0</v>
      </c>
      <c r="AE540" s="21">
        <v>54480000</v>
      </c>
      <c r="AF540" s="21">
        <v>0</v>
      </c>
      <c r="AG540" s="21">
        <v>0</v>
      </c>
      <c r="AH540" s="21">
        <v>0</v>
      </c>
      <c r="AI540" s="21">
        <v>0</v>
      </c>
      <c r="AJ540" s="21">
        <v>54480000</v>
      </c>
      <c r="AK540" s="21">
        <v>0</v>
      </c>
      <c r="AL540" s="21">
        <v>0</v>
      </c>
      <c r="AM540" s="21">
        <v>0</v>
      </c>
      <c r="AN540" s="21">
        <v>0</v>
      </c>
      <c r="AO540" s="21">
        <v>0</v>
      </c>
      <c r="AP540" s="21">
        <v>0</v>
      </c>
      <c r="AQ540" s="21">
        <v>0</v>
      </c>
      <c r="AR540" s="21">
        <v>0</v>
      </c>
    </row>
    <row r="541" spans="8:44" ht="26" x14ac:dyDescent="0.35">
      <c r="H541" s="16" t="str">
        <f xml:space="preserve"> _xll.EPMOlapMemberO("[CONTRATO].[PARENTH1].[C84052024]","","C84052024","","000;001")</f>
        <v>C84052024</v>
      </c>
      <c r="I541" s="16" t="str">
        <f xml:space="preserve"> _xll.EPMOlapMemberO("[AREA].[PARENTH1].[10000000025003]","","Gcia. Investigación","","000;001")</f>
        <v>Gcia. Investigación</v>
      </c>
      <c r="J541" s="17" t="str">
        <f xml:space="preserve"> _xll.EPMOlapMemberO("[RUBRO].[PARENTH1].[5118150001]","","TRAMITES Y LICENCIAS","","000;001")</f>
        <v>TRAMITES Y LICENCIAS</v>
      </c>
      <c r="K541" s="18" t="s">
        <v>1776</v>
      </c>
      <c r="L541" s="18" t="s">
        <v>40</v>
      </c>
      <c r="M541" s="28" t="s">
        <v>1554</v>
      </c>
      <c r="N541" s="18" t="s">
        <v>453</v>
      </c>
      <c r="O541" s="18" t="s">
        <v>454</v>
      </c>
      <c r="P541" s="28" t="s">
        <v>1777</v>
      </c>
      <c r="Q541" s="28" t="s">
        <v>1774</v>
      </c>
      <c r="R541" s="18" t="s">
        <v>40</v>
      </c>
      <c r="S541" s="18" t="s">
        <v>457</v>
      </c>
      <c r="T541" s="18" t="s">
        <v>35</v>
      </c>
      <c r="U541" s="18" t="s">
        <v>1775</v>
      </c>
      <c r="V541" s="18" t="s">
        <v>459</v>
      </c>
      <c r="W541" s="18" t="s">
        <v>67</v>
      </c>
      <c r="X541" s="18" t="s">
        <v>40</v>
      </c>
      <c r="Y541" s="18" t="s">
        <v>40</v>
      </c>
      <c r="Z541" s="19" t="s">
        <v>68</v>
      </c>
      <c r="AA541" s="20">
        <v>30393604160</v>
      </c>
      <c r="AB541" s="19">
        <v>100000000</v>
      </c>
      <c r="AC541" s="21">
        <v>8333333</v>
      </c>
      <c r="AD541" s="21">
        <v>8333333</v>
      </c>
      <c r="AE541" s="21">
        <v>8333333</v>
      </c>
      <c r="AF541" s="21">
        <v>8333333</v>
      </c>
      <c r="AG541" s="21">
        <v>8333337</v>
      </c>
      <c r="AH541" s="21">
        <v>8333333</v>
      </c>
      <c r="AI541" s="21">
        <v>8333333</v>
      </c>
      <c r="AJ541" s="21">
        <v>8333333</v>
      </c>
      <c r="AK541" s="21">
        <v>8333333</v>
      </c>
      <c r="AL541" s="21">
        <v>8333333</v>
      </c>
      <c r="AM541" s="21">
        <v>8333333</v>
      </c>
      <c r="AN541" s="21">
        <v>8333333</v>
      </c>
      <c r="AO541" s="21">
        <v>0</v>
      </c>
      <c r="AP541" s="21">
        <v>0</v>
      </c>
      <c r="AQ541" s="21">
        <v>0</v>
      </c>
      <c r="AR541" s="21">
        <v>0</v>
      </c>
    </row>
    <row r="542" spans="8:44" ht="26" x14ac:dyDescent="0.35">
      <c r="H542" s="16" t="str">
        <f xml:space="preserve"> _xll.EPMOlapMemberO("[CONTRATO].[PARENTH1].[C84062024]","","C84062024","","000;001")</f>
        <v>C84062024</v>
      </c>
      <c r="I542" s="16" t="str">
        <f xml:space="preserve"> _xll.EPMOlapMemberO("[AREA].[PARENTH1].[10000000025003]","","Gcia. Investigación","","000;001")</f>
        <v>Gcia. Investigación</v>
      </c>
      <c r="J542" s="17" t="str">
        <f xml:space="preserve"> _xll.EPMOlapMemberO("[RUBRO].[PARENTH1].[5118150001]","","TRAMITES Y LICENCIAS","","000;001")</f>
        <v>TRAMITES Y LICENCIAS</v>
      </c>
      <c r="K542" s="18" t="s">
        <v>1778</v>
      </c>
      <c r="L542" s="18" t="s">
        <v>40</v>
      </c>
      <c r="M542" s="28" t="s">
        <v>1554</v>
      </c>
      <c r="N542" s="18" t="s">
        <v>453</v>
      </c>
      <c r="O542" s="18" t="s">
        <v>454</v>
      </c>
      <c r="P542" s="28" t="s">
        <v>1779</v>
      </c>
      <c r="Q542" s="28" t="s">
        <v>1774</v>
      </c>
      <c r="R542" s="18" t="s">
        <v>40</v>
      </c>
      <c r="S542" s="18" t="s">
        <v>457</v>
      </c>
      <c r="T542" s="18" t="s">
        <v>35</v>
      </c>
      <c r="U542" s="18" t="s">
        <v>1775</v>
      </c>
      <c r="V542" s="18" t="s">
        <v>459</v>
      </c>
      <c r="W542" s="18" t="s">
        <v>67</v>
      </c>
      <c r="X542" s="18" t="s">
        <v>40</v>
      </c>
      <c r="Y542" s="18" t="s">
        <v>40</v>
      </c>
      <c r="Z542" s="19" t="s">
        <v>68</v>
      </c>
      <c r="AA542" s="20">
        <v>30393604160</v>
      </c>
      <c r="AB542" s="19">
        <v>300000000</v>
      </c>
      <c r="AC542" s="21">
        <v>0</v>
      </c>
      <c r="AD542" s="21">
        <v>0</v>
      </c>
      <c r="AE542" s="21">
        <v>0</v>
      </c>
      <c r="AF542" s="21">
        <v>150000000</v>
      </c>
      <c r="AG542" s="21">
        <v>0</v>
      </c>
      <c r="AH542" s="21">
        <v>0</v>
      </c>
      <c r="AI542" s="21">
        <v>50000000</v>
      </c>
      <c r="AJ542" s="21">
        <v>0</v>
      </c>
      <c r="AK542" s="21">
        <v>0</v>
      </c>
      <c r="AL542" s="21">
        <v>0</v>
      </c>
      <c r="AM542" s="21">
        <v>100000000</v>
      </c>
      <c r="AN542" s="21">
        <v>0</v>
      </c>
      <c r="AO542" s="21">
        <v>0</v>
      </c>
      <c r="AP542" s="21">
        <v>0</v>
      </c>
      <c r="AQ542" s="21">
        <v>0</v>
      </c>
      <c r="AR542" s="21">
        <v>0</v>
      </c>
    </row>
    <row r="543" spans="8:44" ht="26" x14ac:dyDescent="0.35">
      <c r="H543" s="16" t="str">
        <f xml:space="preserve"> _xll.EPMOlapMemberO("[CONTRATO].[PARENTH1].[C84072024]","","C84072024","","000;001")</f>
        <v>C84072024</v>
      </c>
      <c r="I543" s="16" t="str">
        <f xml:space="preserve"> _xll.EPMOlapMemberO("[AREA].[PARENTH1].[10000000025003]","","Gcia. Investigación","","000;001")</f>
        <v>Gcia. Investigación</v>
      </c>
      <c r="J543" s="17" t="str">
        <f xml:space="preserve"> _xll.EPMOlapMemberO("[RUBRO].[PARENTH1].[5118150001]","","TRAMITES Y LICENCIAS","","000;001")</f>
        <v>TRAMITES Y LICENCIAS</v>
      </c>
      <c r="K543" s="18" t="s">
        <v>1780</v>
      </c>
      <c r="L543" s="18" t="s">
        <v>40</v>
      </c>
      <c r="M543" s="28" t="s">
        <v>1554</v>
      </c>
      <c r="N543" s="18" t="s">
        <v>453</v>
      </c>
      <c r="O543" s="18" t="s">
        <v>454</v>
      </c>
      <c r="P543" s="28" t="s">
        <v>1781</v>
      </c>
      <c r="Q543" s="28" t="s">
        <v>1774</v>
      </c>
      <c r="R543" s="18" t="s">
        <v>40</v>
      </c>
      <c r="S543" s="18" t="s">
        <v>457</v>
      </c>
      <c r="T543" s="18" t="s">
        <v>35</v>
      </c>
      <c r="U543" s="18" t="s">
        <v>1775</v>
      </c>
      <c r="V543" s="18" t="s">
        <v>459</v>
      </c>
      <c r="W543" s="18" t="s">
        <v>67</v>
      </c>
      <c r="X543" s="18" t="s">
        <v>40</v>
      </c>
      <c r="Y543" s="18" t="s">
        <v>40</v>
      </c>
      <c r="Z543" s="19" t="s">
        <v>68</v>
      </c>
      <c r="AA543" s="20">
        <v>30393604160</v>
      </c>
      <c r="AB543" s="19">
        <v>570000000</v>
      </c>
      <c r="AC543" s="21">
        <v>20000000</v>
      </c>
      <c r="AD543" s="21">
        <v>150000000</v>
      </c>
      <c r="AE543" s="21">
        <v>20000000</v>
      </c>
      <c r="AF543" s="21">
        <v>20000000</v>
      </c>
      <c r="AG543" s="21">
        <v>20000000</v>
      </c>
      <c r="AH543" s="21">
        <v>200000000</v>
      </c>
      <c r="AI543" s="21">
        <v>20000000</v>
      </c>
      <c r="AJ543" s="21">
        <v>20000000</v>
      </c>
      <c r="AK543" s="21">
        <v>20000000</v>
      </c>
      <c r="AL543" s="21">
        <v>20000000</v>
      </c>
      <c r="AM543" s="21">
        <v>20000000</v>
      </c>
      <c r="AN543" s="21">
        <v>40000000</v>
      </c>
      <c r="AO543" s="21">
        <v>0</v>
      </c>
      <c r="AP543" s="21">
        <v>0</v>
      </c>
      <c r="AQ543" s="21">
        <v>0</v>
      </c>
      <c r="AR543" s="21">
        <v>0</v>
      </c>
    </row>
    <row r="544" spans="8:44" ht="29" x14ac:dyDescent="0.35">
      <c r="H544" s="16" t="str">
        <f xml:space="preserve"> _xll.EPMOlapMemberO("[CONTRATO].[PARENTH1].[C84082024]","","C84082024","","000;001")</f>
        <v>C84082024</v>
      </c>
      <c r="I544" s="16" t="str">
        <f xml:space="preserve"> _xll.EPMOlapMemberO("[AREA].[PARENTH1].[10000000025003]","","Gcia. Investigación","","000;001")</f>
        <v>Gcia. Investigación</v>
      </c>
      <c r="J544" s="17" t="str">
        <f xml:space="preserve"> _xll.EPMOlapMemberO("[RUBRO].[PARENTH1].[5118150001]","","TRAMITES Y LICENCIAS","","000;001")</f>
        <v>TRAMITES Y LICENCIAS</v>
      </c>
      <c r="K544" s="18" t="s">
        <v>1782</v>
      </c>
      <c r="L544" s="18" t="s">
        <v>40</v>
      </c>
      <c r="M544" s="28" t="s">
        <v>1554</v>
      </c>
      <c r="N544" s="18" t="s">
        <v>453</v>
      </c>
      <c r="O544" s="18" t="s">
        <v>454</v>
      </c>
      <c r="P544" s="28" t="s">
        <v>1783</v>
      </c>
      <c r="Q544" s="28" t="s">
        <v>1774</v>
      </c>
      <c r="R544" s="18" t="s">
        <v>40</v>
      </c>
      <c r="S544" s="18" t="s">
        <v>457</v>
      </c>
      <c r="T544" s="18" t="s">
        <v>35</v>
      </c>
      <c r="U544" s="18" t="s">
        <v>1775</v>
      </c>
      <c r="V544" s="18" t="s">
        <v>459</v>
      </c>
      <c r="W544" s="18" t="s">
        <v>67</v>
      </c>
      <c r="X544" s="18" t="s">
        <v>40</v>
      </c>
      <c r="Y544" s="18" t="s">
        <v>40</v>
      </c>
      <c r="Z544" s="19" t="s">
        <v>68</v>
      </c>
      <c r="AA544" s="20">
        <v>30393604160</v>
      </c>
      <c r="AB544" s="19">
        <v>1000000000</v>
      </c>
      <c r="AC544" s="21">
        <v>0</v>
      </c>
      <c r="AD544" s="21">
        <v>0</v>
      </c>
      <c r="AE544" s="21">
        <v>200000000</v>
      </c>
      <c r="AF544" s="21">
        <v>0</v>
      </c>
      <c r="AG544" s="21">
        <v>200000000</v>
      </c>
      <c r="AH544" s="21">
        <v>0</v>
      </c>
      <c r="AI544" s="21">
        <v>200000000</v>
      </c>
      <c r="AJ544" s="21">
        <v>0</v>
      </c>
      <c r="AK544" s="21">
        <v>200000000</v>
      </c>
      <c r="AL544" s="21">
        <v>0</v>
      </c>
      <c r="AM544" s="21">
        <v>200000000</v>
      </c>
      <c r="AN544" s="21">
        <v>0</v>
      </c>
      <c r="AO544" s="21">
        <v>0</v>
      </c>
      <c r="AP544" s="21">
        <v>0</v>
      </c>
      <c r="AQ544" s="21">
        <v>0</v>
      </c>
      <c r="AR544" s="21">
        <v>0</v>
      </c>
    </row>
    <row r="545" spans="8:44" ht="29" x14ac:dyDescent="0.35">
      <c r="H545" s="16" t="str">
        <f xml:space="preserve"> _xll.EPMOlapMemberO("[CONTRATO].[PARENTH1].[C84092024]","","C84092024","","000;001")</f>
        <v>C84092024</v>
      </c>
      <c r="I545" s="16" t="str">
        <f xml:space="preserve"> _xll.EPMOlapMemberO("[AREA].[PARENTH1].[10000000025003]","","Gcia. Investigación","","000;001")</f>
        <v>Gcia. Investigación</v>
      </c>
      <c r="J545" s="17" t="str">
        <f xml:space="preserve"> _xll.EPMOlapMemberO("[RUBRO].[PARENTH1].[5118150001]","","TRAMITES Y LICENCIAS","","000;001")</f>
        <v>TRAMITES Y LICENCIAS</v>
      </c>
      <c r="K545" s="18" t="s">
        <v>1784</v>
      </c>
      <c r="L545" s="18" t="s">
        <v>40</v>
      </c>
      <c r="M545" s="28" t="s">
        <v>1554</v>
      </c>
      <c r="N545" s="18" t="s">
        <v>453</v>
      </c>
      <c r="O545" s="18" t="s">
        <v>454</v>
      </c>
      <c r="P545" s="28" t="s">
        <v>1721</v>
      </c>
      <c r="Q545" s="28" t="s">
        <v>1774</v>
      </c>
      <c r="R545" s="18" t="s">
        <v>40</v>
      </c>
      <c r="S545" s="18" t="s">
        <v>457</v>
      </c>
      <c r="T545" s="18" t="s">
        <v>35</v>
      </c>
      <c r="U545" s="18" t="s">
        <v>1775</v>
      </c>
      <c r="V545" s="18" t="s">
        <v>459</v>
      </c>
      <c r="W545" s="18" t="s">
        <v>67</v>
      </c>
      <c r="X545" s="18" t="s">
        <v>40</v>
      </c>
      <c r="Y545" s="18" t="s">
        <v>40</v>
      </c>
      <c r="Z545" s="19" t="s">
        <v>68</v>
      </c>
      <c r="AA545" s="20">
        <v>30393604160</v>
      </c>
      <c r="AB545" s="19">
        <v>3000000000</v>
      </c>
      <c r="AC545" s="21">
        <v>600000000</v>
      </c>
      <c r="AD545" s="21">
        <v>150000000</v>
      </c>
      <c r="AE545" s="21">
        <v>150000000</v>
      </c>
      <c r="AF545" s="21">
        <v>150000000</v>
      </c>
      <c r="AG545" s="21">
        <v>150000000</v>
      </c>
      <c r="AH545" s="21">
        <v>150000000</v>
      </c>
      <c r="AI545" s="21">
        <v>450000000</v>
      </c>
      <c r="AJ545" s="21">
        <v>150000000</v>
      </c>
      <c r="AK545" s="21">
        <v>150000000</v>
      </c>
      <c r="AL545" s="21">
        <v>150000000</v>
      </c>
      <c r="AM545" s="21">
        <v>600000000</v>
      </c>
      <c r="AN545" s="21">
        <v>150000000</v>
      </c>
      <c r="AO545" s="21">
        <v>0</v>
      </c>
      <c r="AP545" s="21">
        <v>0</v>
      </c>
      <c r="AQ545" s="21">
        <v>0</v>
      </c>
      <c r="AR545" s="21">
        <v>0</v>
      </c>
    </row>
    <row r="546" spans="8:44" ht="29" x14ac:dyDescent="0.35">
      <c r="H546" s="16" t="str">
        <f xml:space="preserve"> _xll.EPMOlapMemberO("[CONTRATO].[PARENTH1].[C84102024]","","C84102024","","000;001")</f>
        <v>C84102024</v>
      </c>
      <c r="I546" s="16" t="str">
        <f xml:space="preserve"> _xll.EPMOlapMemberO("[AREA].[PARENTH1].[10000000025003]","","Gcia. Investigación","","000;001")</f>
        <v>Gcia. Investigación</v>
      </c>
      <c r="J546" s="17" t="str">
        <f xml:space="preserve"> _xll.EPMOlapMemberO("[RUBRO].[PARENTH1].[5118150001]","","TRAMITES Y LICENCIAS","","000;001")</f>
        <v>TRAMITES Y LICENCIAS</v>
      </c>
      <c r="K546" s="18" t="s">
        <v>1785</v>
      </c>
      <c r="L546" s="18" t="s">
        <v>40</v>
      </c>
      <c r="M546" s="28" t="s">
        <v>1554</v>
      </c>
      <c r="N546" s="18" t="s">
        <v>453</v>
      </c>
      <c r="O546" s="18" t="s">
        <v>454</v>
      </c>
      <c r="P546" s="28" t="s">
        <v>504</v>
      </c>
      <c r="Q546" s="28" t="s">
        <v>1774</v>
      </c>
      <c r="R546" s="18" t="s">
        <v>40</v>
      </c>
      <c r="S546" s="18" t="s">
        <v>457</v>
      </c>
      <c r="T546" s="18" t="s">
        <v>35</v>
      </c>
      <c r="U546" s="18" t="s">
        <v>1775</v>
      </c>
      <c r="V546" s="18" t="s">
        <v>459</v>
      </c>
      <c r="W546" s="18" t="s">
        <v>67</v>
      </c>
      <c r="X546" s="18" t="s">
        <v>40</v>
      </c>
      <c r="Y546" s="18" t="s">
        <v>40</v>
      </c>
      <c r="Z546" s="19" t="s">
        <v>68</v>
      </c>
      <c r="AA546" s="20">
        <v>30393604160</v>
      </c>
      <c r="AB546" s="19">
        <v>400000000</v>
      </c>
      <c r="AC546" s="21">
        <v>30000000</v>
      </c>
      <c r="AD546" s="21">
        <v>30000000</v>
      </c>
      <c r="AE546" s="21">
        <v>30000000</v>
      </c>
      <c r="AF546" s="21">
        <v>30000000</v>
      </c>
      <c r="AG546" s="21">
        <v>70000000</v>
      </c>
      <c r="AH546" s="21">
        <v>30000000</v>
      </c>
      <c r="AI546" s="21">
        <v>30000000</v>
      </c>
      <c r="AJ546" s="21">
        <v>30000000</v>
      </c>
      <c r="AK546" s="21">
        <v>30000000</v>
      </c>
      <c r="AL546" s="21">
        <v>30000000</v>
      </c>
      <c r="AM546" s="21">
        <v>30000000</v>
      </c>
      <c r="AN546" s="21">
        <v>30000000</v>
      </c>
      <c r="AO546" s="21">
        <v>0</v>
      </c>
      <c r="AP546" s="21">
        <v>0</v>
      </c>
      <c r="AQ546" s="21">
        <v>0</v>
      </c>
      <c r="AR546" s="21">
        <v>0</v>
      </c>
    </row>
    <row r="547" spans="8:44" ht="29" x14ac:dyDescent="0.35">
      <c r="H547" s="16" t="str">
        <f xml:space="preserve"> _xll.EPMOlapMemberO("[CONTRATO].[PARENTH1].[C84112024]","","C84112024","","000;001")</f>
        <v>C84112024</v>
      </c>
      <c r="I547" s="16" t="str">
        <f xml:space="preserve"> _xll.EPMOlapMemberO("[AREA].[PARENTH1].[10000000025003]","","Gcia. Investigación","","000;001")</f>
        <v>Gcia. Investigación</v>
      </c>
      <c r="J547" s="17" t="str">
        <f xml:space="preserve"> _xll.EPMOlapMemberO("[RUBRO].[PARENTH1].[5118150001]","","TRAMITES Y LICENCIAS","","000;001")</f>
        <v>TRAMITES Y LICENCIAS</v>
      </c>
      <c r="K547" s="18" t="s">
        <v>1786</v>
      </c>
      <c r="L547" s="18" t="s">
        <v>40</v>
      </c>
      <c r="M547" s="28" t="s">
        <v>1554</v>
      </c>
      <c r="N547" s="18" t="s">
        <v>453</v>
      </c>
      <c r="O547" s="18" t="s">
        <v>454</v>
      </c>
      <c r="P547" s="28" t="s">
        <v>1787</v>
      </c>
      <c r="Q547" s="28" t="s">
        <v>1774</v>
      </c>
      <c r="R547" s="18" t="s">
        <v>40</v>
      </c>
      <c r="S547" s="18" t="s">
        <v>457</v>
      </c>
      <c r="T547" s="18" t="s">
        <v>35</v>
      </c>
      <c r="U547" s="18" t="s">
        <v>1775</v>
      </c>
      <c r="V547" s="18" t="s">
        <v>459</v>
      </c>
      <c r="W547" s="18" t="s">
        <v>67</v>
      </c>
      <c r="X547" s="18" t="s">
        <v>40</v>
      </c>
      <c r="Y547" s="18" t="s">
        <v>40</v>
      </c>
      <c r="Z547" s="19" t="s">
        <v>68</v>
      </c>
      <c r="AA547" s="20">
        <v>30393604160</v>
      </c>
      <c r="AB547" s="19">
        <v>400000000</v>
      </c>
      <c r="AC547" s="21">
        <v>0</v>
      </c>
      <c r="AD547" s="21">
        <v>0</v>
      </c>
      <c r="AE547" s="21">
        <v>100000000</v>
      </c>
      <c r="AF547" s="21">
        <v>0</v>
      </c>
      <c r="AG547" s="21">
        <v>0</v>
      </c>
      <c r="AH547" s="21">
        <v>100000000</v>
      </c>
      <c r="AI547" s="21">
        <v>0</v>
      </c>
      <c r="AJ547" s="21">
        <v>0</v>
      </c>
      <c r="AK547" s="21">
        <v>200000000</v>
      </c>
      <c r="AL547" s="21">
        <v>0</v>
      </c>
      <c r="AM547" s="21">
        <v>0</v>
      </c>
      <c r="AN547" s="21">
        <v>0</v>
      </c>
      <c r="AO547" s="21">
        <v>0</v>
      </c>
      <c r="AP547" s="21">
        <v>0</v>
      </c>
      <c r="AQ547" s="21">
        <v>0</v>
      </c>
      <c r="AR547" s="21">
        <v>0</v>
      </c>
    </row>
    <row r="548" spans="8:44" ht="29" x14ac:dyDescent="0.35">
      <c r="H548" s="16" t="str">
        <f xml:space="preserve"> _xll.EPMOlapMemberO("[CONTRATO].[PARENTH1].[C84122024]","","C84122024","","000;001")</f>
        <v>C84122024</v>
      </c>
      <c r="I548" s="16" t="str">
        <f xml:space="preserve"> _xll.EPMOlapMemberO("[AREA].[PARENTH1].[10000000025003]","","Gcia. Investigación","","000;001")</f>
        <v>Gcia. Investigación</v>
      </c>
      <c r="J548" s="17" t="str">
        <f xml:space="preserve"> _xll.EPMOlapMemberO("[RUBRO].[PARENTH1].[5118150001]","","TRAMITES Y LICENCIAS","","000;001")</f>
        <v>TRAMITES Y LICENCIAS</v>
      </c>
      <c r="K548" s="18" t="s">
        <v>1788</v>
      </c>
      <c r="L548" s="18" t="s">
        <v>40</v>
      </c>
      <c r="M548" s="28" t="s">
        <v>1554</v>
      </c>
      <c r="N548" s="18" t="s">
        <v>453</v>
      </c>
      <c r="O548" s="18" t="s">
        <v>454</v>
      </c>
      <c r="P548" s="28" t="s">
        <v>1789</v>
      </c>
      <c r="Q548" s="28" t="s">
        <v>1774</v>
      </c>
      <c r="R548" s="18" t="s">
        <v>40</v>
      </c>
      <c r="S548" s="18" t="s">
        <v>457</v>
      </c>
      <c r="T548" s="18" t="s">
        <v>35</v>
      </c>
      <c r="U548" s="18" t="s">
        <v>1775</v>
      </c>
      <c r="V548" s="18" t="s">
        <v>459</v>
      </c>
      <c r="W548" s="18" t="s">
        <v>67</v>
      </c>
      <c r="X548" s="18" t="s">
        <v>40</v>
      </c>
      <c r="Y548" s="18" t="s">
        <v>40</v>
      </c>
      <c r="Z548" s="19" t="s">
        <v>68</v>
      </c>
      <c r="AA548" s="20">
        <v>30393604160</v>
      </c>
      <c r="AB548" s="19">
        <v>100000000</v>
      </c>
      <c r="AC548" s="21">
        <v>0</v>
      </c>
      <c r="AD548" s="21">
        <v>100000000</v>
      </c>
      <c r="AE548" s="21">
        <v>0</v>
      </c>
      <c r="AF548" s="21">
        <v>0</v>
      </c>
      <c r="AG548" s="21">
        <v>0</v>
      </c>
      <c r="AH548" s="21">
        <v>0</v>
      </c>
      <c r="AI548" s="21">
        <v>0</v>
      </c>
      <c r="AJ548" s="21">
        <v>0</v>
      </c>
      <c r="AK548" s="21">
        <v>0</v>
      </c>
      <c r="AL548" s="21">
        <v>0</v>
      </c>
      <c r="AM548" s="21">
        <v>0</v>
      </c>
      <c r="AN548" s="21">
        <v>0</v>
      </c>
      <c r="AO548" s="21">
        <v>0</v>
      </c>
      <c r="AP548" s="21">
        <v>0</v>
      </c>
      <c r="AQ548" s="21">
        <v>0</v>
      </c>
      <c r="AR548" s="21">
        <v>0</v>
      </c>
    </row>
    <row r="549" spans="8:44" ht="43.5" x14ac:dyDescent="0.35">
      <c r="H549" s="16" t="str">
        <f xml:space="preserve"> _xll.EPMOlapMemberO("[CONTRATO].[PARENTH1].[C84132024]","","C84132024","","000;001")</f>
        <v>C84132024</v>
      </c>
      <c r="I549" s="16" t="str">
        <f xml:space="preserve"> _xll.EPMOlapMemberO("[AREA].[PARENTH1].[10000000025003]","","Gcia. Investigación","","000;001")</f>
        <v>Gcia. Investigación</v>
      </c>
      <c r="J549" s="17" t="str">
        <f xml:space="preserve"> _xll.EPMOlapMemberO("[RUBRO].[PARENTH1].[5118150001]","","TRAMITES Y LICENCIAS","","000;001")</f>
        <v>TRAMITES Y LICENCIAS</v>
      </c>
      <c r="K549" s="18" t="s">
        <v>1790</v>
      </c>
      <c r="L549" s="18" t="s">
        <v>40</v>
      </c>
      <c r="M549" s="28" t="s">
        <v>1554</v>
      </c>
      <c r="N549" s="18" t="s">
        <v>453</v>
      </c>
      <c r="O549" s="18" t="s">
        <v>454</v>
      </c>
      <c r="P549" s="28" t="s">
        <v>1791</v>
      </c>
      <c r="Q549" s="28" t="s">
        <v>1774</v>
      </c>
      <c r="R549" s="18" t="s">
        <v>40</v>
      </c>
      <c r="S549" s="18" t="s">
        <v>457</v>
      </c>
      <c r="T549" s="18" t="s">
        <v>35</v>
      </c>
      <c r="U549" s="18" t="s">
        <v>1775</v>
      </c>
      <c r="V549" s="18" t="s">
        <v>459</v>
      </c>
      <c r="W549" s="18" t="s">
        <v>67</v>
      </c>
      <c r="X549" s="18" t="s">
        <v>40</v>
      </c>
      <c r="Y549" s="18" t="s">
        <v>40</v>
      </c>
      <c r="Z549" s="19" t="s">
        <v>68</v>
      </c>
      <c r="AA549" s="20">
        <v>30393604160</v>
      </c>
      <c r="AB549" s="19">
        <v>400000000</v>
      </c>
      <c r="AC549" s="21">
        <v>0</v>
      </c>
      <c r="AD549" s="21">
        <v>100000000</v>
      </c>
      <c r="AE549" s="21">
        <v>100000000</v>
      </c>
      <c r="AF549" s="21">
        <v>0</v>
      </c>
      <c r="AG549" s="21">
        <v>100000000</v>
      </c>
      <c r="AH549" s="21">
        <v>0</v>
      </c>
      <c r="AI549" s="21">
        <v>0</v>
      </c>
      <c r="AJ549" s="21">
        <v>0</v>
      </c>
      <c r="AK549" s="21">
        <v>100000000</v>
      </c>
      <c r="AL549" s="21">
        <v>0</v>
      </c>
      <c r="AM549" s="21">
        <v>0</v>
      </c>
      <c r="AN549" s="21">
        <v>0</v>
      </c>
      <c r="AO549" s="21">
        <v>0</v>
      </c>
      <c r="AP549" s="21">
        <v>0</v>
      </c>
      <c r="AQ549" s="21">
        <v>0</v>
      </c>
      <c r="AR549" s="21">
        <v>0</v>
      </c>
    </row>
    <row r="550" spans="8:44" ht="29" x14ac:dyDescent="0.35">
      <c r="H550" s="16" t="str">
        <f xml:space="preserve"> _xll.EPMOlapMemberO("[CONTRATO].[PARENTH1].[C84142024]","","C84142024","","000;001")</f>
        <v>C84142024</v>
      </c>
      <c r="I550" s="16" t="str">
        <f xml:space="preserve"> _xll.EPMOlapMemberO("[AREA].[PARENTH1].[10000000025003]","","Gcia. Investigación","","000;001")</f>
        <v>Gcia. Investigación</v>
      </c>
      <c r="J550" s="17" t="str">
        <f xml:space="preserve"> _xll.EPMOlapMemberO("[RUBRO].[PARENTH1].[5118150001]","","TRAMITES Y LICENCIAS","","000;001")</f>
        <v>TRAMITES Y LICENCIAS</v>
      </c>
      <c r="K550" s="18" t="s">
        <v>1792</v>
      </c>
      <c r="L550" s="18" t="s">
        <v>40</v>
      </c>
      <c r="M550" s="28" t="s">
        <v>1554</v>
      </c>
      <c r="N550" s="18" t="s">
        <v>453</v>
      </c>
      <c r="O550" s="18" t="s">
        <v>454</v>
      </c>
      <c r="P550" s="28" t="s">
        <v>1793</v>
      </c>
      <c r="Q550" s="28" t="s">
        <v>1774</v>
      </c>
      <c r="R550" s="18" t="s">
        <v>40</v>
      </c>
      <c r="S550" s="18" t="s">
        <v>457</v>
      </c>
      <c r="T550" s="18" t="s">
        <v>35</v>
      </c>
      <c r="U550" s="18" t="s">
        <v>1775</v>
      </c>
      <c r="V550" s="18" t="s">
        <v>459</v>
      </c>
      <c r="W550" s="18" t="s">
        <v>67</v>
      </c>
      <c r="X550" s="18" t="s">
        <v>40</v>
      </c>
      <c r="Y550" s="18" t="s">
        <v>40</v>
      </c>
      <c r="Z550" s="19" t="s">
        <v>68</v>
      </c>
      <c r="AA550" s="20">
        <v>30393604160</v>
      </c>
      <c r="AB550" s="19">
        <v>200000000</v>
      </c>
      <c r="AC550" s="21">
        <v>0</v>
      </c>
      <c r="AD550" s="21">
        <v>0</v>
      </c>
      <c r="AE550" s="21">
        <v>20000000</v>
      </c>
      <c r="AF550" s="21">
        <v>0</v>
      </c>
      <c r="AG550" s="21">
        <v>20000000</v>
      </c>
      <c r="AH550" s="21">
        <v>0</v>
      </c>
      <c r="AI550" s="21">
        <v>100000000</v>
      </c>
      <c r="AJ550" s="21">
        <v>0</v>
      </c>
      <c r="AK550" s="21">
        <v>20000000</v>
      </c>
      <c r="AL550" s="21">
        <v>20000000</v>
      </c>
      <c r="AM550" s="21">
        <v>20000000</v>
      </c>
      <c r="AN550" s="21">
        <v>0</v>
      </c>
      <c r="AO550" s="21">
        <v>0</v>
      </c>
      <c r="AP550" s="21">
        <v>0</v>
      </c>
      <c r="AQ550" s="21">
        <v>0</v>
      </c>
      <c r="AR550" s="21">
        <v>0</v>
      </c>
    </row>
    <row r="551" spans="8:44" ht="29" x14ac:dyDescent="0.35">
      <c r="H551" s="16" t="str">
        <f xml:space="preserve"> _xll.EPMOlapMemberO("[CONTRATO].[PARENTH1].[C84152024]","","C84152024","","000;001")</f>
        <v>C84152024</v>
      </c>
      <c r="I551" s="16" t="str">
        <f xml:space="preserve"> _xll.EPMOlapMemberO("[AREA].[PARENTH1].[10000000025003]","","Gcia. Investigación","","000;001")</f>
        <v>Gcia. Investigación</v>
      </c>
      <c r="J551" s="17" t="str">
        <f xml:space="preserve"> _xll.EPMOlapMemberO("[RUBRO].[PARENTH1].[5118150001]","","TRAMITES Y LICENCIAS","","000;001")</f>
        <v>TRAMITES Y LICENCIAS</v>
      </c>
      <c r="K551" s="18" t="s">
        <v>1794</v>
      </c>
      <c r="L551" s="18" t="s">
        <v>40</v>
      </c>
      <c r="M551" s="28" t="s">
        <v>1554</v>
      </c>
      <c r="N551" s="18" t="s">
        <v>453</v>
      </c>
      <c r="O551" s="18" t="s">
        <v>454</v>
      </c>
      <c r="P551" s="28" t="s">
        <v>1795</v>
      </c>
      <c r="Q551" s="28" t="s">
        <v>1774</v>
      </c>
      <c r="R551" s="18" t="s">
        <v>40</v>
      </c>
      <c r="S551" s="18" t="s">
        <v>457</v>
      </c>
      <c r="T551" s="18" t="s">
        <v>35</v>
      </c>
      <c r="U551" s="18" t="s">
        <v>1775</v>
      </c>
      <c r="V551" s="18" t="s">
        <v>459</v>
      </c>
      <c r="W551" s="18" t="s">
        <v>67</v>
      </c>
      <c r="X551" s="18" t="s">
        <v>40</v>
      </c>
      <c r="Y551" s="18" t="s">
        <v>40</v>
      </c>
      <c r="Z551" s="19" t="s">
        <v>68</v>
      </c>
      <c r="AA551" s="20">
        <v>30393604160</v>
      </c>
      <c r="AB551" s="19">
        <v>300000000</v>
      </c>
      <c r="AC551" s="21">
        <v>0</v>
      </c>
      <c r="AD551" s="21">
        <v>0</v>
      </c>
      <c r="AE551" s="21">
        <v>0</v>
      </c>
      <c r="AF551" s="21">
        <v>50000000</v>
      </c>
      <c r="AG551" s="21">
        <v>0</v>
      </c>
      <c r="AH551" s="21">
        <v>0</v>
      </c>
      <c r="AI551" s="21">
        <v>0</v>
      </c>
      <c r="AJ551" s="21">
        <v>0</v>
      </c>
      <c r="AK551" s="21">
        <v>0</v>
      </c>
      <c r="AL551" s="21">
        <v>0</v>
      </c>
      <c r="AM551" s="21">
        <v>250000000</v>
      </c>
      <c r="AN551" s="21">
        <v>0</v>
      </c>
      <c r="AO551" s="21">
        <v>0</v>
      </c>
      <c r="AP551" s="21">
        <v>0</v>
      </c>
      <c r="AQ551" s="21">
        <v>0</v>
      </c>
      <c r="AR551" s="21">
        <v>0</v>
      </c>
    </row>
    <row r="552" spans="8:44" ht="29" x14ac:dyDescent="0.35">
      <c r="H552" s="16" t="str">
        <f xml:space="preserve"> _xll.EPMOlapMemberO("[CONTRATO].[PARENTH1].[C84162024]","","C84162024","","000;001")</f>
        <v>C84162024</v>
      </c>
      <c r="I552" s="16" t="str">
        <f xml:space="preserve"> _xll.EPMOlapMemberO("[AREA].[PARENTH1].[10000000025003]","","Gcia. Investigación","","000;001")</f>
        <v>Gcia. Investigación</v>
      </c>
      <c r="J552" s="17" t="str">
        <f xml:space="preserve"> _xll.EPMOlapMemberO("[RUBRO].[PARENTH1].[5118150001]","","TRAMITES Y LICENCIAS","","000;001")</f>
        <v>TRAMITES Y LICENCIAS</v>
      </c>
      <c r="K552" s="18" t="s">
        <v>1796</v>
      </c>
      <c r="L552" s="18" t="s">
        <v>40</v>
      </c>
      <c r="M552" s="28" t="s">
        <v>1554</v>
      </c>
      <c r="N552" s="18" t="s">
        <v>453</v>
      </c>
      <c r="O552" s="18" t="s">
        <v>454</v>
      </c>
      <c r="P552" s="28" t="s">
        <v>1797</v>
      </c>
      <c r="Q552" s="28" t="s">
        <v>1774</v>
      </c>
      <c r="R552" s="18" t="s">
        <v>40</v>
      </c>
      <c r="S552" s="18" t="s">
        <v>457</v>
      </c>
      <c r="T552" s="18" t="s">
        <v>35</v>
      </c>
      <c r="U552" s="18" t="s">
        <v>1775</v>
      </c>
      <c r="V552" s="18" t="s">
        <v>459</v>
      </c>
      <c r="W552" s="18" t="s">
        <v>67</v>
      </c>
      <c r="X552" s="18" t="s">
        <v>40</v>
      </c>
      <c r="Y552" s="18" t="s">
        <v>40</v>
      </c>
      <c r="Z552" s="19" t="s">
        <v>68</v>
      </c>
      <c r="AA552" s="20">
        <v>30393604160</v>
      </c>
      <c r="AB552" s="19">
        <v>570000000</v>
      </c>
      <c r="AC552" s="21">
        <v>0</v>
      </c>
      <c r="AD552" s="21">
        <v>0</v>
      </c>
      <c r="AE552" s="21">
        <v>100000000</v>
      </c>
      <c r="AF552" s="21">
        <v>0</v>
      </c>
      <c r="AG552" s="21">
        <v>100000000</v>
      </c>
      <c r="AH552" s="21">
        <v>0</v>
      </c>
      <c r="AI552" s="21">
        <v>0</v>
      </c>
      <c r="AJ552" s="21">
        <v>170000000</v>
      </c>
      <c r="AK552" s="21">
        <v>100000000</v>
      </c>
      <c r="AL552" s="21">
        <v>100000000</v>
      </c>
      <c r="AM552" s="21">
        <v>0</v>
      </c>
      <c r="AN552" s="21">
        <v>0</v>
      </c>
      <c r="AO552" s="21">
        <v>0</v>
      </c>
      <c r="AP552" s="21">
        <v>0</v>
      </c>
      <c r="AQ552" s="21">
        <v>0</v>
      </c>
      <c r="AR552" s="21">
        <v>0</v>
      </c>
    </row>
    <row r="553" spans="8:44" ht="29" x14ac:dyDescent="0.35">
      <c r="H553" s="16" t="str">
        <f xml:space="preserve"> _xll.EPMOlapMemberO("[CONTRATO].[PARENTH1].[C84172024]","","C84172024","","000;001")</f>
        <v>C84172024</v>
      </c>
      <c r="I553" s="16" t="str">
        <f xml:space="preserve"> _xll.EPMOlapMemberO("[AREA].[PARENTH1].[10000000025003]","","Gcia. Investigación","","000;001")</f>
        <v>Gcia. Investigación</v>
      </c>
      <c r="J553" s="17" t="str">
        <f xml:space="preserve"> _xll.EPMOlapMemberO("[RUBRO].[PARENTH1].[5118150001]","","TRAMITES Y LICENCIAS","","000;001")</f>
        <v>TRAMITES Y LICENCIAS</v>
      </c>
      <c r="K553" s="18" t="s">
        <v>1798</v>
      </c>
      <c r="L553" s="18" t="s">
        <v>40</v>
      </c>
      <c r="M553" s="28" t="s">
        <v>1554</v>
      </c>
      <c r="N553" s="18" t="s">
        <v>453</v>
      </c>
      <c r="O553" s="18" t="s">
        <v>454</v>
      </c>
      <c r="P553" s="28" t="s">
        <v>1799</v>
      </c>
      <c r="Q553" s="28" t="s">
        <v>1774</v>
      </c>
      <c r="R553" s="18" t="s">
        <v>40</v>
      </c>
      <c r="S553" s="18" t="s">
        <v>457</v>
      </c>
      <c r="T553" s="18" t="s">
        <v>35</v>
      </c>
      <c r="U553" s="18" t="s">
        <v>1775</v>
      </c>
      <c r="V553" s="18" t="s">
        <v>459</v>
      </c>
      <c r="W553" s="18" t="s">
        <v>67</v>
      </c>
      <c r="X553" s="18" t="s">
        <v>40</v>
      </c>
      <c r="Y553" s="18" t="s">
        <v>40</v>
      </c>
      <c r="Z553" s="19" t="s">
        <v>68</v>
      </c>
      <c r="AA553" s="20">
        <v>30393604160</v>
      </c>
      <c r="AB553" s="19">
        <v>500000000</v>
      </c>
      <c r="AC553" s="21">
        <v>0</v>
      </c>
      <c r="AD553" s="21">
        <v>0</v>
      </c>
      <c r="AE553" s="21">
        <v>0</v>
      </c>
      <c r="AF553" s="21">
        <v>0</v>
      </c>
      <c r="AG553" s="21">
        <v>0</v>
      </c>
      <c r="AH553" s="21">
        <v>300000000</v>
      </c>
      <c r="AI553" s="21">
        <v>0</v>
      </c>
      <c r="AJ553" s="21">
        <v>0</v>
      </c>
      <c r="AK553" s="21">
        <v>0</v>
      </c>
      <c r="AL553" s="21">
        <v>0</v>
      </c>
      <c r="AM553" s="21">
        <v>200000000</v>
      </c>
      <c r="AN553" s="21">
        <v>0</v>
      </c>
      <c r="AO553" s="21">
        <v>0</v>
      </c>
      <c r="AP553" s="21">
        <v>0</v>
      </c>
      <c r="AQ553" s="21">
        <v>0</v>
      </c>
      <c r="AR553" s="21">
        <v>0</v>
      </c>
    </row>
    <row r="554" spans="8:44" ht="26" x14ac:dyDescent="0.35">
      <c r="H554" s="16" t="str">
        <f xml:space="preserve"> _xll.EPMOlapMemberO("[CONTRATO].[PARENTH1].[C84182024]","","C84182024","","000;001")</f>
        <v>C84182024</v>
      </c>
      <c r="I554" s="16" t="str">
        <f xml:space="preserve"> _xll.EPMOlapMemberO("[AREA].[PARENTH1].[10000000025003]","","Gcia. Investigación","","000;001")</f>
        <v>Gcia. Investigación</v>
      </c>
      <c r="J554" s="17" t="str">
        <f xml:space="preserve"> _xll.EPMOlapMemberO("[RUBRO].[PARENTH1].[5118150001]","","TRAMITES Y LICENCIAS","","000;001")</f>
        <v>TRAMITES Y LICENCIAS</v>
      </c>
      <c r="K554" s="18" t="s">
        <v>1800</v>
      </c>
      <c r="L554" s="18" t="s">
        <v>40</v>
      </c>
      <c r="M554" s="28" t="s">
        <v>1554</v>
      </c>
      <c r="N554" s="18" t="s">
        <v>453</v>
      </c>
      <c r="O554" s="18" t="s">
        <v>454</v>
      </c>
      <c r="P554" s="28" t="s">
        <v>1658</v>
      </c>
      <c r="Q554" s="28" t="s">
        <v>1774</v>
      </c>
      <c r="R554" s="18" t="s">
        <v>40</v>
      </c>
      <c r="S554" s="18" t="s">
        <v>457</v>
      </c>
      <c r="T554" s="18" t="s">
        <v>35</v>
      </c>
      <c r="U554" s="18" t="s">
        <v>1775</v>
      </c>
      <c r="V554" s="18" t="s">
        <v>459</v>
      </c>
      <c r="W554" s="18" t="s">
        <v>67</v>
      </c>
      <c r="X554" s="18" t="s">
        <v>40</v>
      </c>
      <c r="Y554" s="18" t="s">
        <v>40</v>
      </c>
      <c r="Z554" s="19" t="s">
        <v>68</v>
      </c>
      <c r="AA554" s="20">
        <v>30393604160</v>
      </c>
      <c r="AB554" s="19">
        <v>500000000</v>
      </c>
      <c r="AC554" s="21">
        <v>0</v>
      </c>
      <c r="AD554" s="21">
        <v>50000000</v>
      </c>
      <c r="AE554" s="21">
        <v>50000000</v>
      </c>
      <c r="AF554" s="21">
        <v>50000000</v>
      </c>
      <c r="AG554" s="21">
        <v>50000000</v>
      </c>
      <c r="AH554" s="21">
        <v>50000000</v>
      </c>
      <c r="AI554" s="21">
        <v>50000000</v>
      </c>
      <c r="AJ554" s="21">
        <v>50000000</v>
      </c>
      <c r="AK554" s="21">
        <v>50000000</v>
      </c>
      <c r="AL554" s="21">
        <v>50000000</v>
      </c>
      <c r="AM554" s="21">
        <v>50000000</v>
      </c>
      <c r="AN554" s="21">
        <v>0</v>
      </c>
      <c r="AO554" s="21">
        <v>0</v>
      </c>
      <c r="AP554" s="21">
        <v>0</v>
      </c>
      <c r="AQ554" s="21">
        <v>0</v>
      </c>
      <c r="AR554" s="21">
        <v>0</v>
      </c>
    </row>
    <row r="555" spans="8:44" ht="26" x14ac:dyDescent="0.35">
      <c r="H555" s="16" t="str">
        <f xml:space="preserve"> _xll.EPMOlapMemberO("[CONTRATO].[PARENTH1].[C84192024]","","C84192024","","000;001")</f>
        <v>C84192024</v>
      </c>
      <c r="I555" s="16" t="str">
        <f xml:space="preserve"> _xll.EPMOlapMemberO("[AREA].[PARENTH1].[10000000025003]","","Gcia. Investigación","","000;001")</f>
        <v>Gcia. Investigación</v>
      </c>
      <c r="J555" s="17" t="str">
        <f xml:space="preserve"> _xll.EPMOlapMemberO("[RUBRO].[PARENTH1].[5118150001]","","TRAMITES Y LICENCIAS","","000;001")</f>
        <v>TRAMITES Y LICENCIAS</v>
      </c>
      <c r="K555" s="18" t="s">
        <v>1801</v>
      </c>
      <c r="L555" s="18" t="s">
        <v>40</v>
      </c>
      <c r="M555" s="28" t="s">
        <v>1554</v>
      </c>
      <c r="N555" s="18" t="s">
        <v>453</v>
      </c>
      <c r="O555" s="18" t="s">
        <v>454</v>
      </c>
      <c r="P555" s="28" t="s">
        <v>1802</v>
      </c>
      <c r="Q555" s="28" t="s">
        <v>1774</v>
      </c>
      <c r="R555" s="18" t="s">
        <v>40</v>
      </c>
      <c r="S555" s="18" t="s">
        <v>457</v>
      </c>
      <c r="T555" s="18" t="s">
        <v>35</v>
      </c>
      <c r="U555" s="18" t="s">
        <v>1775</v>
      </c>
      <c r="V555" s="18" t="s">
        <v>459</v>
      </c>
      <c r="W555" s="18" t="s">
        <v>67</v>
      </c>
      <c r="X555" s="18" t="s">
        <v>40</v>
      </c>
      <c r="Y555" s="18" t="s">
        <v>40</v>
      </c>
      <c r="Z555" s="19" t="s">
        <v>68</v>
      </c>
      <c r="AA555" s="20">
        <v>30393604160</v>
      </c>
      <c r="AB555" s="19">
        <v>300000000</v>
      </c>
      <c r="AC555" s="21">
        <v>0</v>
      </c>
      <c r="AD555" s="21">
        <v>0</v>
      </c>
      <c r="AE555" s="21">
        <v>100000000</v>
      </c>
      <c r="AF555" s="21">
        <v>0</v>
      </c>
      <c r="AG555" s="21">
        <v>0</v>
      </c>
      <c r="AH555" s="21">
        <v>0</v>
      </c>
      <c r="AI555" s="21">
        <v>100000000</v>
      </c>
      <c r="AJ555" s="21">
        <v>0</v>
      </c>
      <c r="AK555" s="21">
        <v>0</v>
      </c>
      <c r="AL555" s="21">
        <v>0</v>
      </c>
      <c r="AM555" s="21">
        <v>100000000</v>
      </c>
      <c r="AN555" s="21">
        <v>0</v>
      </c>
      <c r="AO555" s="21">
        <v>0</v>
      </c>
      <c r="AP555" s="21">
        <v>0</v>
      </c>
      <c r="AQ555" s="21">
        <v>0</v>
      </c>
      <c r="AR555" s="21">
        <v>0</v>
      </c>
    </row>
    <row r="556" spans="8:44" ht="29" x14ac:dyDescent="0.35">
      <c r="H556" s="16" t="str">
        <f xml:space="preserve"> _xll.EPMOlapMemberO("[CONTRATO].[PARENTH1].[C84202024]","","C84202024","","000;001")</f>
        <v>C84202024</v>
      </c>
      <c r="I556" s="16" t="str">
        <f xml:space="preserve"> _xll.EPMOlapMemberO("[AREA].[PARENTH1].[10000000025003]","","Gcia. Investigación","","000;001")</f>
        <v>Gcia. Investigación</v>
      </c>
      <c r="J556" s="17" t="str">
        <f xml:space="preserve"> _xll.EPMOlapMemberO("[RUBRO].[PARENTH1].[5118150001]","","TRAMITES Y LICENCIAS","","000;001")</f>
        <v>TRAMITES Y LICENCIAS</v>
      </c>
      <c r="K556" s="18" t="s">
        <v>1803</v>
      </c>
      <c r="L556" s="18" t="s">
        <v>40</v>
      </c>
      <c r="M556" s="28" t="s">
        <v>1554</v>
      </c>
      <c r="N556" s="18" t="s">
        <v>453</v>
      </c>
      <c r="O556" s="18" t="s">
        <v>454</v>
      </c>
      <c r="P556" s="28" t="s">
        <v>1804</v>
      </c>
      <c r="Q556" s="28" t="s">
        <v>1774</v>
      </c>
      <c r="R556" s="18" t="s">
        <v>40</v>
      </c>
      <c r="S556" s="18" t="s">
        <v>457</v>
      </c>
      <c r="T556" s="18" t="s">
        <v>35</v>
      </c>
      <c r="U556" s="18" t="s">
        <v>1775</v>
      </c>
      <c r="V556" s="18" t="s">
        <v>459</v>
      </c>
      <c r="W556" s="18" t="s">
        <v>67</v>
      </c>
      <c r="X556" s="18" t="s">
        <v>40</v>
      </c>
      <c r="Y556" s="18" t="s">
        <v>40</v>
      </c>
      <c r="Z556" s="19" t="s">
        <v>68</v>
      </c>
      <c r="AA556" s="20">
        <v>30393604160</v>
      </c>
      <c r="AB556" s="19">
        <v>200000000</v>
      </c>
      <c r="AC556" s="21">
        <v>0</v>
      </c>
      <c r="AD556" s="21">
        <v>0</v>
      </c>
      <c r="AE556" s="21">
        <v>0</v>
      </c>
      <c r="AF556" s="21">
        <v>0</v>
      </c>
      <c r="AG556" s="21">
        <v>100000000</v>
      </c>
      <c r="AH556" s="21">
        <v>0</v>
      </c>
      <c r="AI556" s="21">
        <v>0</v>
      </c>
      <c r="AJ556" s="21">
        <v>0</v>
      </c>
      <c r="AK556" s="21">
        <v>0</v>
      </c>
      <c r="AL556" s="21">
        <v>0</v>
      </c>
      <c r="AM556" s="21">
        <v>100000000</v>
      </c>
      <c r="AN556" s="21">
        <v>0</v>
      </c>
      <c r="AO556" s="21">
        <v>0</v>
      </c>
      <c r="AP556" s="21">
        <v>0</v>
      </c>
      <c r="AQ556" s="21">
        <v>0</v>
      </c>
      <c r="AR556" s="21">
        <v>0</v>
      </c>
    </row>
    <row r="557" spans="8:44" ht="29" x14ac:dyDescent="0.35">
      <c r="H557" s="16" t="str">
        <f xml:space="preserve"> _xll.EPMOlapMemberO("[CONTRATO].[PARENTH1].[C84212024]","","C84212024","","000;001")</f>
        <v>C84212024</v>
      </c>
      <c r="I557" s="16" t="str">
        <f xml:space="preserve"> _xll.EPMOlapMemberO("[AREA].[PARENTH1].[10000000025003]","","Gcia. Investigación","","000;001")</f>
        <v>Gcia. Investigación</v>
      </c>
      <c r="J557" s="17" t="str">
        <f xml:space="preserve"> _xll.EPMOlapMemberO("[RUBRO].[PARENTH1].[5118150001]","","TRAMITES Y LICENCIAS","","000;001")</f>
        <v>TRAMITES Y LICENCIAS</v>
      </c>
      <c r="K557" s="18" t="s">
        <v>1805</v>
      </c>
      <c r="L557" s="18" t="s">
        <v>40</v>
      </c>
      <c r="M557" s="28" t="s">
        <v>1554</v>
      </c>
      <c r="N557" s="18" t="s">
        <v>453</v>
      </c>
      <c r="O557" s="18" t="s">
        <v>454</v>
      </c>
      <c r="P557" s="28" t="s">
        <v>467</v>
      </c>
      <c r="Q557" s="28" t="s">
        <v>1774</v>
      </c>
      <c r="R557" s="18" t="s">
        <v>40</v>
      </c>
      <c r="S557" s="18" t="s">
        <v>457</v>
      </c>
      <c r="T557" s="18" t="s">
        <v>35</v>
      </c>
      <c r="U557" s="18" t="s">
        <v>1775</v>
      </c>
      <c r="V557" s="18" t="s">
        <v>459</v>
      </c>
      <c r="W557" s="18" t="s">
        <v>67</v>
      </c>
      <c r="X557" s="18" t="s">
        <v>40</v>
      </c>
      <c r="Y557" s="18" t="s">
        <v>40</v>
      </c>
      <c r="Z557" s="19" t="s">
        <v>68</v>
      </c>
      <c r="AA557" s="20">
        <v>30393604160</v>
      </c>
      <c r="AB557" s="19">
        <v>4200000000</v>
      </c>
      <c r="AC557" s="21">
        <v>700000000</v>
      </c>
      <c r="AD557" s="21">
        <v>700000000</v>
      </c>
      <c r="AE557" s="21">
        <v>700000000</v>
      </c>
      <c r="AF557" s="21">
        <v>700000000</v>
      </c>
      <c r="AG557" s="21">
        <v>700000000</v>
      </c>
      <c r="AH557" s="21">
        <v>700000000</v>
      </c>
      <c r="AI557" s="21">
        <v>0</v>
      </c>
      <c r="AJ557" s="21">
        <v>0</v>
      </c>
      <c r="AK557" s="21">
        <v>0</v>
      </c>
      <c r="AL557" s="21">
        <v>0</v>
      </c>
      <c r="AM557" s="21">
        <v>0</v>
      </c>
      <c r="AN557" s="21">
        <v>0</v>
      </c>
      <c r="AO557" s="21">
        <v>0</v>
      </c>
      <c r="AP557" s="21">
        <v>0</v>
      </c>
      <c r="AQ557" s="21">
        <v>0</v>
      </c>
      <c r="AR557" s="21">
        <v>0</v>
      </c>
    </row>
    <row r="558" spans="8:44" ht="26" x14ac:dyDescent="0.35">
      <c r="H558" s="16" t="str">
        <f xml:space="preserve"> _xll.EPMOlapMemberO("[CONTRATO].[PARENTH1].[C84222024]","","C84222024","","000;001")</f>
        <v>C84222024</v>
      </c>
      <c r="I558" s="16" t="str">
        <f xml:space="preserve"> _xll.EPMOlapMemberO("[AREA].[PARENTH1].[10000000025003]","","Gcia. Investigación","","000;001")</f>
        <v>Gcia. Investigación</v>
      </c>
      <c r="J558" s="17" t="str">
        <f xml:space="preserve"> _xll.EPMOlapMemberO("[RUBRO].[PARENTH1].[5118150001]","","TRAMITES Y LICENCIAS","","000;001")</f>
        <v>TRAMITES Y LICENCIAS</v>
      </c>
      <c r="K558" s="18" t="s">
        <v>1806</v>
      </c>
      <c r="L558" s="18" t="s">
        <v>40</v>
      </c>
      <c r="M558" s="28" t="s">
        <v>1554</v>
      </c>
      <c r="N558" s="18" t="s">
        <v>453</v>
      </c>
      <c r="O558" s="18" t="s">
        <v>454</v>
      </c>
      <c r="P558" s="28" t="s">
        <v>679</v>
      </c>
      <c r="Q558" s="28" t="s">
        <v>1774</v>
      </c>
      <c r="R558" s="18" t="s">
        <v>40</v>
      </c>
      <c r="S558" s="18" t="s">
        <v>457</v>
      </c>
      <c r="T558" s="18" t="s">
        <v>35</v>
      </c>
      <c r="U558" s="18" t="s">
        <v>1775</v>
      </c>
      <c r="V558" s="18" t="s">
        <v>459</v>
      </c>
      <c r="W558" s="18" t="s">
        <v>67</v>
      </c>
      <c r="X558" s="18" t="s">
        <v>40</v>
      </c>
      <c r="Y558" s="18" t="s">
        <v>40</v>
      </c>
      <c r="Z558" s="19" t="s">
        <v>68</v>
      </c>
      <c r="AA558" s="20">
        <v>30393604160</v>
      </c>
      <c r="AB558" s="19">
        <v>570000000</v>
      </c>
      <c r="AC558" s="21">
        <v>0</v>
      </c>
      <c r="AD558" s="21">
        <v>60000000</v>
      </c>
      <c r="AE558" s="21">
        <v>60000000</v>
      </c>
      <c r="AF558" s="21">
        <v>60000000</v>
      </c>
      <c r="AG558" s="21">
        <v>60000000</v>
      </c>
      <c r="AH558" s="21">
        <v>60000000</v>
      </c>
      <c r="AI558" s="21">
        <v>60000000</v>
      </c>
      <c r="AJ558" s="21">
        <v>60000000</v>
      </c>
      <c r="AK558" s="21">
        <v>60000000</v>
      </c>
      <c r="AL558" s="21">
        <v>60000000</v>
      </c>
      <c r="AM558" s="21">
        <v>30000000</v>
      </c>
      <c r="AN558" s="21">
        <v>0</v>
      </c>
      <c r="AO558" s="21">
        <v>0</v>
      </c>
      <c r="AP558" s="21">
        <v>0</v>
      </c>
      <c r="AQ558" s="21">
        <v>0</v>
      </c>
      <c r="AR558" s="21">
        <v>0</v>
      </c>
    </row>
    <row r="559" spans="8:44" ht="43.5" x14ac:dyDescent="0.35">
      <c r="H559" s="16" t="str">
        <f xml:space="preserve"> _xll.EPMOlapMemberO("[CONTRATO].[PARENTH1].[C84232024]","","C84232024","","000;001")</f>
        <v>C84232024</v>
      </c>
      <c r="I559" s="16" t="str">
        <f xml:space="preserve"> _xll.EPMOlapMemberO("[AREA].[PARENTH1].[10000000025003]","","Gcia. Investigación","","000;001")</f>
        <v>Gcia. Investigación</v>
      </c>
      <c r="J559" s="17" t="str">
        <f xml:space="preserve"> _xll.EPMOlapMemberO("[RUBRO].[PARENTH1].[5118150001]","","TRAMITES Y LICENCIAS","","000;001")</f>
        <v>TRAMITES Y LICENCIAS</v>
      </c>
      <c r="K559" s="18" t="s">
        <v>1807</v>
      </c>
      <c r="L559" s="18" t="s">
        <v>40</v>
      </c>
      <c r="M559" s="28" t="s">
        <v>1554</v>
      </c>
      <c r="N559" s="18" t="s">
        <v>453</v>
      </c>
      <c r="O559" s="18" t="s">
        <v>454</v>
      </c>
      <c r="P559" s="28" t="s">
        <v>1808</v>
      </c>
      <c r="Q559" s="28" t="s">
        <v>1774</v>
      </c>
      <c r="R559" s="18" t="s">
        <v>40</v>
      </c>
      <c r="S559" s="18" t="s">
        <v>457</v>
      </c>
      <c r="T559" s="18" t="s">
        <v>35</v>
      </c>
      <c r="U559" s="18" t="s">
        <v>1775</v>
      </c>
      <c r="V559" s="18" t="s">
        <v>459</v>
      </c>
      <c r="W559" s="18" t="s">
        <v>67</v>
      </c>
      <c r="X559" s="18" t="s">
        <v>40</v>
      </c>
      <c r="Y559" s="18" t="s">
        <v>40</v>
      </c>
      <c r="Z559" s="19" t="s">
        <v>68</v>
      </c>
      <c r="AA559" s="20">
        <v>30393604160</v>
      </c>
      <c r="AB559" s="19">
        <v>300000000</v>
      </c>
      <c r="AC559" s="21">
        <v>0</v>
      </c>
      <c r="AD559" s="21">
        <v>0</v>
      </c>
      <c r="AE559" s="21">
        <v>100000000</v>
      </c>
      <c r="AF559" s="21">
        <v>0</v>
      </c>
      <c r="AG559" s="21">
        <v>0</v>
      </c>
      <c r="AH559" s="21">
        <v>0</v>
      </c>
      <c r="AI559" s="21">
        <v>100000000</v>
      </c>
      <c r="AJ559" s="21">
        <v>0</v>
      </c>
      <c r="AK559" s="21">
        <v>0</v>
      </c>
      <c r="AL559" s="21">
        <v>0</v>
      </c>
      <c r="AM559" s="21">
        <v>100000000</v>
      </c>
      <c r="AN559" s="21">
        <v>0</v>
      </c>
      <c r="AO559" s="21">
        <v>0</v>
      </c>
      <c r="AP559" s="21">
        <v>0</v>
      </c>
      <c r="AQ559" s="21">
        <v>0</v>
      </c>
      <c r="AR559" s="21">
        <v>0</v>
      </c>
    </row>
    <row r="560" spans="8:44" ht="26" x14ac:dyDescent="0.35">
      <c r="H560" s="16" t="str">
        <f xml:space="preserve"> _xll.EPMOlapMemberO("[CONTRATO].[PARENTH1].[C84242024]","","C84242024","","000;001")</f>
        <v>C84242024</v>
      </c>
      <c r="I560" s="16" t="str">
        <f xml:space="preserve"> _xll.EPMOlapMemberO("[AREA].[PARENTH1].[10000000025003]","","Gcia. Investigación","","000;001")</f>
        <v>Gcia. Investigación</v>
      </c>
      <c r="J560" s="17" t="str">
        <f xml:space="preserve"> _xll.EPMOlapMemberO("[RUBRO].[PARENTH1].[5118150001]","","TRAMITES Y LICENCIAS","","000;001")</f>
        <v>TRAMITES Y LICENCIAS</v>
      </c>
      <c r="K560" s="18" t="s">
        <v>1809</v>
      </c>
      <c r="L560" s="18" t="s">
        <v>40</v>
      </c>
      <c r="M560" s="28" t="s">
        <v>1554</v>
      </c>
      <c r="N560" s="18" t="s">
        <v>453</v>
      </c>
      <c r="O560" s="18" t="s">
        <v>454</v>
      </c>
      <c r="P560" s="28" t="s">
        <v>769</v>
      </c>
      <c r="Q560" s="28" t="s">
        <v>1810</v>
      </c>
      <c r="R560" s="18" t="s">
        <v>40</v>
      </c>
      <c r="S560" s="18" t="s">
        <v>457</v>
      </c>
      <c r="T560" s="18" t="s">
        <v>35</v>
      </c>
      <c r="U560" s="18" t="s">
        <v>1811</v>
      </c>
      <c r="V560" s="18" t="s">
        <v>459</v>
      </c>
      <c r="W560" s="18" t="s">
        <v>67</v>
      </c>
      <c r="X560" s="18" t="s">
        <v>40</v>
      </c>
      <c r="Y560" s="18" t="s">
        <v>40</v>
      </c>
      <c r="Z560" s="19" t="s">
        <v>68</v>
      </c>
      <c r="AA560" s="20">
        <v>30393604160</v>
      </c>
      <c r="AB560" s="19">
        <v>350000000</v>
      </c>
      <c r="AC560" s="21">
        <v>28800000</v>
      </c>
      <c r="AD560" s="21">
        <v>29200000</v>
      </c>
      <c r="AE560" s="21">
        <v>29200000</v>
      </c>
      <c r="AF560" s="21">
        <v>29200000</v>
      </c>
      <c r="AG560" s="21">
        <v>29200000</v>
      </c>
      <c r="AH560" s="21">
        <v>29200000</v>
      </c>
      <c r="AI560" s="21">
        <v>29200000</v>
      </c>
      <c r="AJ560" s="21">
        <v>29200000</v>
      </c>
      <c r="AK560" s="21">
        <v>29200000</v>
      </c>
      <c r="AL560" s="21">
        <v>29200000</v>
      </c>
      <c r="AM560" s="21">
        <v>29200000</v>
      </c>
      <c r="AN560" s="21">
        <v>29200000</v>
      </c>
      <c r="AO560" s="21">
        <v>0</v>
      </c>
      <c r="AP560" s="21">
        <v>0</v>
      </c>
      <c r="AQ560" s="21">
        <v>0</v>
      </c>
      <c r="AR560" s="21">
        <v>0</v>
      </c>
    </row>
    <row r="561" spans="8:44" ht="29" x14ac:dyDescent="0.35">
      <c r="H561" s="16" t="str">
        <f xml:space="preserve"> _xll.EPMOlapMemberO("[CONTRATO].[PARENTH1].[C84252024]","","C84252024","","000;001")</f>
        <v>C84252024</v>
      </c>
      <c r="I561" s="16" t="str">
        <f xml:space="preserve"> _xll.EPMOlapMemberO("[AREA].[PARENTH1].[10000000025003]","","Gcia. Investigación","","000;001")</f>
        <v>Gcia. Investigación</v>
      </c>
      <c r="J561" s="17" t="str">
        <f xml:space="preserve"> _xll.EPMOlapMemberO("[RUBRO].[PARENTH1].[5118150001]","","TRAMITES Y LICENCIAS","","000;001")</f>
        <v>TRAMITES Y LICENCIAS</v>
      </c>
      <c r="K561" s="18" t="s">
        <v>1812</v>
      </c>
      <c r="L561" s="18" t="s">
        <v>40</v>
      </c>
      <c r="M561" s="28" t="s">
        <v>1554</v>
      </c>
      <c r="N561" s="18" t="s">
        <v>453</v>
      </c>
      <c r="O561" s="18" t="s">
        <v>454</v>
      </c>
      <c r="P561" s="28" t="s">
        <v>1813</v>
      </c>
      <c r="Q561" s="28" t="s">
        <v>1810</v>
      </c>
      <c r="R561" s="18" t="s">
        <v>40</v>
      </c>
      <c r="S561" s="18" t="s">
        <v>457</v>
      </c>
      <c r="T561" s="18" t="s">
        <v>35</v>
      </c>
      <c r="U561" s="18" t="s">
        <v>1814</v>
      </c>
      <c r="V561" s="18" t="s">
        <v>459</v>
      </c>
      <c r="W561" s="18" t="s">
        <v>67</v>
      </c>
      <c r="X561" s="18" t="s">
        <v>40</v>
      </c>
      <c r="Y561" s="18" t="s">
        <v>40</v>
      </c>
      <c r="Z561" s="19" t="s">
        <v>68</v>
      </c>
      <c r="AA561" s="20">
        <v>30393604160</v>
      </c>
      <c r="AB561" s="19">
        <v>167950000</v>
      </c>
      <c r="AC561" s="21">
        <v>-8050000</v>
      </c>
      <c r="AD561" s="21">
        <v>16000000</v>
      </c>
      <c r="AE561" s="21">
        <v>16000000</v>
      </c>
      <c r="AF561" s="21">
        <v>16000000</v>
      </c>
      <c r="AG561" s="21">
        <v>16000000</v>
      </c>
      <c r="AH561" s="21">
        <v>16000000</v>
      </c>
      <c r="AI561" s="21">
        <v>16000000</v>
      </c>
      <c r="AJ561" s="21">
        <v>16000000</v>
      </c>
      <c r="AK561" s="21">
        <v>16000000</v>
      </c>
      <c r="AL561" s="21">
        <v>16000000</v>
      </c>
      <c r="AM561" s="21">
        <v>16000000</v>
      </c>
      <c r="AN561" s="21">
        <v>16000000</v>
      </c>
      <c r="AO561" s="21">
        <v>0</v>
      </c>
      <c r="AP561" s="21">
        <v>0</v>
      </c>
      <c r="AQ561" s="21">
        <v>0</v>
      </c>
      <c r="AR561" s="21">
        <v>0</v>
      </c>
    </row>
    <row r="562" spans="8:44" ht="29" x14ac:dyDescent="0.35">
      <c r="H562" s="16" t="str">
        <f xml:space="preserve"> _xll.EPMOlapMemberO("[CONTRATO].[PARENTH1].[C84262024]","","C84262024","","000;001")</f>
        <v>C84262024</v>
      </c>
      <c r="I562" s="16" t="str">
        <f xml:space="preserve"> _xll.EPMOlapMemberO("[AREA].[PARENTH1].[10000000025003]","","Gcia. Investigación","","000;001")</f>
        <v>Gcia. Investigación</v>
      </c>
      <c r="J562" s="17" t="str">
        <f xml:space="preserve"> _xll.EPMOlapMemberO("[RUBRO].[PARENTH1].[5118150001]","","TRAMITES Y LICENCIAS","","000;001")</f>
        <v>TRAMITES Y LICENCIAS</v>
      </c>
      <c r="K562" s="18" t="s">
        <v>1815</v>
      </c>
      <c r="L562" s="18" t="s">
        <v>40</v>
      </c>
      <c r="M562" s="28" t="s">
        <v>1554</v>
      </c>
      <c r="N562" s="18" t="s">
        <v>453</v>
      </c>
      <c r="O562" s="18" t="s">
        <v>454</v>
      </c>
      <c r="P562" s="28" t="s">
        <v>1816</v>
      </c>
      <c r="Q562" s="28" t="s">
        <v>1810</v>
      </c>
      <c r="R562" s="18" t="s">
        <v>40</v>
      </c>
      <c r="S562" s="18" t="s">
        <v>457</v>
      </c>
      <c r="T562" s="18" t="s">
        <v>35</v>
      </c>
      <c r="U562" s="18" t="s">
        <v>1811</v>
      </c>
      <c r="V562" s="18" t="s">
        <v>459</v>
      </c>
      <c r="W562" s="18" t="s">
        <v>67</v>
      </c>
      <c r="X562" s="18" t="s">
        <v>40</v>
      </c>
      <c r="Y562" s="18" t="s">
        <v>40</v>
      </c>
      <c r="Z562" s="19" t="s">
        <v>68</v>
      </c>
      <c r="AA562" s="20">
        <v>30393604160</v>
      </c>
      <c r="AB562" s="19">
        <v>350000000</v>
      </c>
      <c r="AC562" s="21">
        <v>28800000</v>
      </c>
      <c r="AD562" s="21">
        <v>29200000</v>
      </c>
      <c r="AE562" s="21">
        <v>29200000</v>
      </c>
      <c r="AF562" s="21">
        <v>29200000</v>
      </c>
      <c r="AG562" s="21">
        <v>29200000</v>
      </c>
      <c r="AH562" s="21">
        <v>29200000</v>
      </c>
      <c r="AI562" s="21">
        <v>29200000</v>
      </c>
      <c r="AJ562" s="21">
        <v>29200000</v>
      </c>
      <c r="AK562" s="21">
        <v>29200000</v>
      </c>
      <c r="AL562" s="21">
        <v>29200000</v>
      </c>
      <c r="AM562" s="21">
        <v>29200000</v>
      </c>
      <c r="AN562" s="21">
        <v>29200000</v>
      </c>
      <c r="AO562" s="21">
        <v>0</v>
      </c>
      <c r="AP562" s="21">
        <v>0</v>
      </c>
      <c r="AQ562" s="21">
        <v>0</v>
      </c>
      <c r="AR562" s="21">
        <v>0</v>
      </c>
    </row>
    <row r="563" spans="8:44" ht="29" x14ac:dyDescent="0.35">
      <c r="H563" s="16" t="str">
        <f xml:space="preserve"> _xll.EPMOlapMemberO("[CONTRATO].[PARENTH1].[C84272024]","","C84272024","","000;001")</f>
        <v>C84272024</v>
      </c>
      <c r="I563" s="16" t="str">
        <f xml:space="preserve"> _xll.EPMOlapMemberO("[AREA].[PARENTH1].[10000000025003]","","Gcia. Investigación","","000;001")</f>
        <v>Gcia. Investigación</v>
      </c>
      <c r="J563" s="17" t="str">
        <f xml:space="preserve"> _xll.EPMOlapMemberO("[RUBRO].[PARENTH1].[5118150001]","","TRAMITES Y LICENCIAS","","000;001")</f>
        <v>TRAMITES Y LICENCIAS</v>
      </c>
      <c r="K563" s="18" t="s">
        <v>1817</v>
      </c>
      <c r="L563" s="18" t="s">
        <v>40</v>
      </c>
      <c r="M563" s="28" t="s">
        <v>1554</v>
      </c>
      <c r="N563" s="18" t="s">
        <v>453</v>
      </c>
      <c r="O563" s="18" t="s">
        <v>454</v>
      </c>
      <c r="P563" s="28" t="s">
        <v>1818</v>
      </c>
      <c r="Q563" s="28" t="s">
        <v>1810</v>
      </c>
      <c r="R563" s="18" t="s">
        <v>40</v>
      </c>
      <c r="S563" s="18" t="s">
        <v>457</v>
      </c>
      <c r="T563" s="18" t="s">
        <v>35</v>
      </c>
      <c r="U563" s="18" t="s">
        <v>1811</v>
      </c>
      <c r="V563" s="18" t="s">
        <v>459</v>
      </c>
      <c r="W563" s="18" t="s">
        <v>67</v>
      </c>
      <c r="X563" s="18" t="s">
        <v>40</v>
      </c>
      <c r="Y563" s="18" t="s">
        <v>40</v>
      </c>
      <c r="Z563" s="19" t="s">
        <v>68</v>
      </c>
      <c r="AA563" s="20">
        <v>30393604160</v>
      </c>
      <c r="AB563" s="19">
        <v>350000000</v>
      </c>
      <c r="AC563" s="21">
        <v>28800000</v>
      </c>
      <c r="AD563" s="21">
        <v>29200000</v>
      </c>
      <c r="AE563" s="21">
        <v>29200000</v>
      </c>
      <c r="AF563" s="21">
        <v>29200000</v>
      </c>
      <c r="AG563" s="21">
        <v>29200000</v>
      </c>
      <c r="AH563" s="21">
        <v>29200000</v>
      </c>
      <c r="AI563" s="21">
        <v>29200000</v>
      </c>
      <c r="AJ563" s="21">
        <v>29200000</v>
      </c>
      <c r="AK563" s="21">
        <v>29200000</v>
      </c>
      <c r="AL563" s="21">
        <v>29200000</v>
      </c>
      <c r="AM563" s="21">
        <v>29200000</v>
      </c>
      <c r="AN563" s="21">
        <v>29200000</v>
      </c>
      <c r="AO563" s="21">
        <v>0</v>
      </c>
      <c r="AP563" s="21">
        <v>0</v>
      </c>
      <c r="AQ563" s="21">
        <v>0</v>
      </c>
      <c r="AR563" s="21">
        <v>0</v>
      </c>
    </row>
    <row r="564" spans="8:44" ht="29" x14ac:dyDescent="0.35">
      <c r="H564" s="16" t="str">
        <f xml:space="preserve"> _xll.EPMOlapMemberO("[CONTRATO].[PARENTH1].[C84282024]","","C84282024","","000;001")</f>
        <v>C84282024</v>
      </c>
      <c r="I564" s="16" t="str">
        <f xml:space="preserve"> _xll.EPMOlapMemberO("[AREA].[PARENTH1].[10000000025003]","","Gcia. Investigación","","000;001")</f>
        <v>Gcia. Investigación</v>
      </c>
      <c r="J564" s="17" t="str">
        <f xml:space="preserve"> _xll.EPMOlapMemberO("[RUBRO].[PARENTH1].[5118150001]","","TRAMITES Y LICENCIAS","","000;001")</f>
        <v>TRAMITES Y LICENCIAS</v>
      </c>
      <c r="K564" s="18" t="s">
        <v>1819</v>
      </c>
      <c r="L564" s="18" t="s">
        <v>40</v>
      </c>
      <c r="M564" s="28" t="s">
        <v>1554</v>
      </c>
      <c r="N564" s="18" t="s">
        <v>453</v>
      </c>
      <c r="O564" s="18" t="s">
        <v>454</v>
      </c>
      <c r="P564" s="28" t="s">
        <v>1820</v>
      </c>
      <c r="Q564" s="28" t="s">
        <v>1810</v>
      </c>
      <c r="R564" s="18" t="s">
        <v>40</v>
      </c>
      <c r="S564" s="18" t="s">
        <v>457</v>
      </c>
      <c r="T564" s="18" t="s">
        <v>35</v>
      </c>
      <c r="U564" s="18" t="s">
        <v>1811</v>
      </c>
      <c r="V564" s="18" t="s">
        <v>459</v>
      </c>
      <c r="W564" s="18" t="s">
        <v>67</v>
      </c>
      <c r="X564" s="18" t="s">
        <v>40</v>
      </c>
      <c r="Y564" s="18" t="s">
        <v>40</v>
      </c>
      <c r="Z564" s="19" t="s">
        <v>68</v>
      </c>
      <c r="AA564" s="20">
        <v>30393604160</v>
      </c>
      <c r="AB564" s="19">
        <v>256317960</v>
      </c>
      <c r="AC564" s="21">
        <v>21359830</v>
      </c>
      <c r="AD564" s="21">
        <v>21359830</v>
      </c>
      <c r="AE564" s="21">
        <v>21359830</v>
      </c>
      <c r="AF564" s="21">
        <v>21359830</v>
      </c>
      <c r="AG564" s="21">
        <v>21359830</v>
      </c>
      <c r="AH564" s="21">
        <v>21359830</v>
      </c>
      <c r="AI564" s="21">
        <v>21359830</v>
      </c>
      <c r="AJ564" s="21">
        <v>21359830</v>
      </c>
      <c r="AK564" s="21">
        <v>21359830</v>
      </c>
      <c r="AL564" s="21">
        <v>21359830</v>
      </c>
      <c r="AM564" s="21">
        <v>21359830</v>
      </c>
      <c r="AN564" s="21">
        <v>21359830</v>
      </c>
      <c r="AO564" s="21">
        <v>0</v>
      </c>
      <c r="AP564" s="21">
        <v>0</v>
      </c>
      <c r="AQ564" s="21">
        <v>0</v>
      </c>
      <c r="AR564" s="21">
        <v>0</v>
      </c>
    </row>
    <row r="565" spans="8:44" ht="29" x14ac:dyDescent="0.35">
      <c r="H565" s="16" t="str">
        <f xml:space="preserve"> _xll.EPMOlapMemberO("[CONTRATO].[PARENTH1].[C86012024]","","C86012024","","000;001")</f>
        <v>C86012024</v>
      </c>
      <c r="I565" s="16" t="str">
        <f xml:space="preserve"> _xll.EPMOlapMemberO("[AREA].[PARENTH1].[10000000025001]","","Vice. de Promoción y","","000;001")</f>
        <v>Vice. de Promoción y</v>
      </c>
      <c r="J565" s="17" t="str">
        <f xml:space="preserve"> _xll.EPMOlapMemberO("[RUBRO].[PARENTH1].[5130200000]","","AVALUOS","","000;001")</f>
        <v>AVALUOS</v>
      </c>
      <c r="K565" s="18" t="s">
        <v>1821</v>
      </c>
      <c r="L565" s="18" t="s">
        <v>40</v>
      </c>
      <c r="M565" s="28" t="s">
        <v>1557</v>
      </c>
      <c r="N565" s="18" t="s">
        <v>29</v>
      </c>
      <c r="O565" s="18" t="s">
        <v>61</v>
      </c>
      <c r="P565" s="28" t="s">
        <v>1822</v>
      </c>
      <c r="Q565" s="28" t="s">
        <v>1823</v>
      </c>
      <c r="R565" s="18" t="s">
        <v>40</v>
      </c>
      <c r="S565" s="18" t="s">
        <v>457</v>
      </c>
      <c r="T565" s="18" t="s">
        <v>35</v>
      </c>
      <c r="U565" s="18" t="s">
        <v>1824</v>
      </c>
      <c r="V565" s="18" t="s">
        <v>459</v>
      </c>
      <c r="W565" s="18" t="s">
        <v>67</v>
      </c>
      <c r="X565" s="18" t="s">
        <v>40</v>
      </c>
      <c r="Y565" s="18" t="s">
        <v>40</v>
      </c>
      <c r="Z565" s="19" t="s">
        <v>68</v>
      </c>
      <c r="AA565" s="20">
        <v>25062429220</v>
      </c>
      <c r="AB565" s="19">
        <v>550000000</v>
      </c>
      <c r="AC565" s="21">
        <v>55000000</v>
      </c>
      <c r="AD565" s="21">
        <v>55000000</v>
      </c>
      <c r="AE565" s="21">
        <v>55000000</v>
      </c>
      <c r="AF565" s="21">
        <v>55000000</v>
      </c>
      <c r="AG565" s="21">
        <v>55000000</v>
      </c>
      <c r="AH565" s="21">
        <v>55000000</v>
      </c>
      <c r="AI565" s="21">
        <v>55000000</v>
      </c>
      <c r="AJ565" s="21">
        <v>55000000</v>
      </c>
      <c r="AK565" s="21">
        <v>55000000</v>
      </c>
      <c r="AL565" s="21">
        <v>55000000</v>
      </c>
      <c r="AM565" s="21">
        <v>0</v>
      </c>
      <c r="AN565" s="21">
        <v>0</v>
      </c>
      <c r="AO565" s="21">
        <v>0</v>
      </c>
      <c r="AP565" s="21">
        <v>0</v>
      </c>
      <c r="AQ565" s="21">
        <v>0</v>
      </c>
      <c r="AR565" s="21">
        <v>0</v>
      </c>
    </row>
    <row r="566" spans="8:44" ht="43.5" x14ac:dyDescent="0.35">
      <c r="H566" s="16" t="str">
        <f xml:space="preserve"> _xll.EPMOlapMemberO("[CONTRATO].[PARENTH1].[C86022024]","","C86022024","","000;001")</f>
        <v>C86022024</v>
      </c>
      <c r="I566" s="16" t="str">
        <f xml:space="preserve"> _xll.EPMOlapMemberO("[AREA].[PARENTH1].[10000000025001]","","Vice. de Promoción y","","000;001")</f>
        <v>Vice. de Promoción y</v>
      </c>
      <c r="J566" s="17" t="str">
        <f xml:space="preserve"> _xll.EPMOlapMemberO("[RUBRO].[PARENTH1].[5130200000]","","AVALUOS","","000;001")</f>
        <v>AVALUOS</v>
      </c>
      <c r="K566" s="18" t="s">
        <v>1825</v>
      </c>
      <c r="L566" s="18" t="s">
        <v>40</v>
      </c>
      <c r="M566" s="28" t="s">
        <v>1557</v>
      </c>
      <c r="N566" s="18" t="s">
        <v>29</v>
      </c>
      <c r="O566" s="18" t="s">
        <v>61</v>
      </c>
      <c r="P566" s="28" t="s">
        <v>1723</v>
      </c>
      <c r="Q566" s="28" t="s">
        <v>1823</v>
      </c>
      <c r="R566" s="18" t="s">
        <v>40</v>
      </c>
      <c r="S566" s="18" t="s">
        <v>457</v>
      </c>
      <c r="T566" s="18" t="s">
        <v>35</v>
      </c>
      <c r="U566" s="18" t="s">
        <v>1826</v>
      </c>
      <c r="V566" s="18" t="s">
        <v>459</v>
      </c>
      <c r="W566" s="18" t="s">
        <v>67</v>
      </c>
      <c r="X566" s="18" t="s">
        <v>40</v>
      </c>
      <c r="Y566" s="18" t="s">
        <v>40</v>
      </c>
      <c r="Z566" s="19" t="s">
        <v>68</v>
      </c>
      <c r="AA566" s="20">
        <v>25062429220</v>
      </c>
      <c r="AB566" s="19">
        <v>3300000000</v>
      </c>
      <c r="AC566" s="21">
        <v>275000000</v>
      </c>
      <c r="AD566" s="21">
        <v>275000000</v>
      </c>
      <c r="AE566" s="21">
        <v>275000000</v>
      </c>
      <c r="AF566" s="21">
        <v>275000000</v>
      </c>
      <c r="AG566" s="21">
        <v>275000000</v>
      </c>
      <c r="AH566" s="21">
        <v>275000000</v>
      </c>
      <c r="AI566" s="21">
        <v>275000000</v>
      </c>
      <c r="AJ566" s="21">
        <v>275000000</v>
      </c>
      <c r="AK566" s="21">
        <v>275000000</v>
      </c>
      <c r="AL566" s="21">
        <v>275000000</v>
      </c>
      <c r="AM566" s="21">
        <v>275000000</v>
      </c>
      <c r="AN566" s="21">
        <v>275000000</v>
      </c>
      <c r="AO566" s="21">
        <v>0</v>
      </c>
      <c r="AP566" s="21">
        <v>0</v>
      </c>
      <c r="AQ566" s="21">
        <v>0</v>
      </c>
      <c r="AR566" s="21">
        <v>0</v>
      </c>
    </row>
    <row r="567" spans="8:44" x14ac:dyDescent="0.35">
      <c r="H567" s="16" t="str">
        <f xml:space="preserve"> _xll.EPMOlapMemberO("[CONTRATO].[PARENTH1].[C86032024]","","C86032024","","000;001")</f>
        <v>C86032024</v>
      </c>
      <c r="I567" s="16" t="str">
        <f xml:space="preserve"> _xll.EPMOlapMemberO("[AREA].[PARENTH1].[10000000025001]","","Vice. de Promoción y","","000;001")</f>
        <v>Vice. de Promoción y</v>
      </c>
      <c r="J567" s="17" t="str">
        <f xml:space="preserve"> _xll.EPMOlapMemberO("[RUBRO].[PARENTH1].[5130200000]","","AVALUOS","","000;001")</f>
        <v>AVALUOS</v>
      </c>
      <c r="K567" s="18" t="s">
        <v>1827</v>
      </c>
      <c r="L567" s="18" t="s">
        <v>40</v>
      </c>
      <c r="M567" s="28" t="s">
        <v>1557</v>
      </c>
      <c r="N567" s="18" t="s">
        <v>29</v>
      </c>
      <c r="O567" s="18" t="s">
        <v>61</v>
      </c>
      <c r="P567" s="28" t="s">
        <v>1828</v>
      </c>
      <c r="Q567" s="28" t="s">
        <v>1823</v>
      </c>
      <c r="R567" s="18" t="s">
        <v>40</v>
      </c>
      <c r="S567" s="18" t="s">
        <v>457</v>
      </c>
      <c r="T567" s="18" t="s">
        <v>35</v>
      </c>
      <c r="U567" s="18" t="s">
        <v>1826</v>
      </c>
      <c r="V567" s="18" t="s">
        <v>459</v>
      </c>
      <c r="W567" s="18" t="s">
        <v>67</v>
      </c>
      <c r="X567" s="18" t="s">
        <v>40</v>
      </c>
      <c r="Y567" s="18" t="s">
        <v>40</v>
      </c>
      <c r="Z567" s="19" t="s">
        <v>68</v>
      </c>
      <c r="AA567" s="20">
        <v>25062429220</v>
      </c>
      <c r="AB567" s="19">
        <v>158400000</v>
      </c>
      <c r="AC567" s="21">
        <v>13200000</v>
      </c>
      <c r="AD567" s="21">
        <v>13200000</v>
      </c>
      <c r="AE567" s="21">
        <v>13200000</v>
      </c>
      <c r="AF567" s="21">
        <v>13200000</v>
      </c>
      <c r="AG567" s="21">
        <v>13200000</v>
      </c>
      <c r="AH567" s="21">
        <v>13200000</v>
      </c>
      <c r="AI567" s="21">
        <v>13200000</v>
      </c>
      <c r="AJ567" s="21">
        <v>13200000</v>
      </c>
      <c r="AK567" s="21">
        <v>13200000</v>
      </c>
      <c r="AL567" s="21">
        <v>13200000</v>
      </c>
      <c r="AM567" s="21">
        <v>13200000</v>
      </c>
      <c r="AN567" s="21">
        <v>13200000</v>
      </c>
      <c r="AO567" s="21">
        <v>0</v>
      </c>
      <c r="AP567" s="21">
        <v>0</v>
      </c>
      <c r="AQ567" s="21">
        <v>0</v>
      </c>
      <c r="AR567" s="21">
        <v>0</v>
      </c>
    </row>
    <row r="568" spans="8:44" x14ac:dyDescent="0.35">
      <c r="H568" s="16" t="str">
        <f xml:space="preserve"> _xll.EPMOlapMemberO("[CONTRATO].[PARENTH1].[C86042024]","","C86042024","","000;001")</f>
        <v>C86042024</v>
      </c>
      <c r="I568" s="16" t="str">
        <f xml:space="preserve"> _xll.EPMOlapMemberO("[AREA].[PARENTH1].[10000000025001]","","Vice. de Promoción y","","000;001")</f>
        <v>Vice. de Promoción y</v>
      </c>
      <c r="J568" s="17" t="str">
        <f xml:space="preserve"> _xll.EPMOlapMemberO("[RUBRO].[PARENTH1].[5130200000]","","AVALUOS","","000;001")</f>
        <v>AVALUOS</v>
      </c>
      <c r="K568" s="18" t="s">
        <v>1829</v>
      </c>
      <c r="L568" s="18" t="s">
        <v>40</v>
      </c>
      <c r="M568" s="28" t="s">
        <v>1557</v>
      </c>
      <c r="N568" s="18" t="s">
        <v>29</v>
      </c>
      <c r="O568" s="18" t="s">
        <v>61</v>
      </c>
      <c r="P568" s="28" t="s">
        <v>1830</v>
      </c>
      <c r="Q568" s="28" t="s">
        <v>1823</v>
      </c>
      <c r="R568" s="18" t="s">
        <v>40</v>
      </c>
      <c r="S568" s="18" t="s">
        <v>457</v>
      </c>
      <c r="T568" s="18" t="s">
        <v>35</v>
      </c>
      <c r="U568" s="18" t="s">
        <v>1826</v>
      </c>
      <c r="V568" s="18" t="s">
        <v>459</v>
      </c>
      <c r="W568" s="18" t="s">
        <v>67</v>
      </c>
      <c r="X568" s="18" t="s">
        <v>40</v>
      </c>
      <c r="Y568" s="18" t="s">
        <v>40</v>
      </c>
      <c r="Z568" s="19" t="s">
        <v>68</v>
      </c>
      <c r="AA568" s="20">
        <v>25062429220</v>
      </c>
      <c r="AB568" s="19">
        <v>6000000000</v>
      </c>
      <c r="AC568" s="21">
        <v>500000000</v>
      </c>
      <c r="AD568" s="21">
        <v>500000000</v>
      </c>
      <c r="AE568" s="21">
        <v>500000000</v>
      </c>
      <c r="AF568" s="21">
        <v>500000000</v>
      </c>
      <c r="AG568" s="21">
        <v>500000000</v>
      </c>
      <c r="AH568" s="21">
        <v>500000000</v>
      </c>
      <c r="AI568" s="21">
        <v>500000000</v>
      </c>
      <c r="AJ568" s="21">
        <v>500000000</v>
      </c>
      <c r="AK568" s="21">
        <v>500000000</v>
      </c>
      <c r="AL568" s="21">
        <v>500000000</v>
      </c>
      <c r="AM568" s="21">
        <v>500000000</v>
      </c>
      <c r="AN568" s="21">
        <v>500000000</v>
      </c>
      <c r="AO568" s="21">
        <v>0</v>
      </c>
      <c r="AP568" s="21">
        <v>0</v>
      </c>
      <c r="AQ568" s="21">
        <v>0</v>
      </c>
      <c r="AR568" s="21">
        <v>0</v>
      </c>
    </row>
    <row r="569" spans="8:44" x14ac:dyDescent="0.35">
      <c r="H569" s="16" t="str">
        <f xml:space="preserve"> _xll.EPMOlapMemberO("[CONTRATO].[PARENTH1].[C86052024]","","C86052024","","000;001")</f>
        <v>C86052024</v>
      </c>
      <c r="I569" s="16" t="str">
        <f xml:space="preserve"> _xll.EPMOlapMemberO("[AREA].[PARENTH1].[10000000025001]","","Vice. de Promoción y","","000;001")</f>
        <v>Vice. de Promoción y</v>
      </c>
      <c r="J569" s="17" t="str">
        <f xml:space="preserve"> _xll.EPMOlapMemberO("[RUBRO].[PARENTH1].[5130200000]","","AVALUOS","","000;001")</f>
        <v>AVALUOS</v>
      </c>
      <c r="K569" s="18" t="s">
        <v>1831</v>
      </c>
      <c r="L569" s="18" t="s">
        <v>40</v>
      </c>
      <c r="M569" s="28" t="s">
        <v>1557</v>
      </c>
      <c r="N569" s="18" t="s">
        <v>29</v>
      </c>
      <c r="O569" s="18" t="s">
        <v>61</v>
      </c>
      <c r="P569" s="28" t="s">
        <v>470</v>
      </c>
      <c r="Q569" s="28" t="s">
        <v>1823</v>
      </c>
      <c r="R569" s="18" t="s">
        <v>40</v>
      </c>
      <c r="S569" s="18" t="s">
        <v>457</v>
      </c>
      <c r="T569" s="18" t="s">
        <v>35</v>
      </c>
      <c r="U569" s="18" t="s">
        <v>1832</v>
      </c>
      <c r="V569" s="18" t="s">
        <v>459</v>
      </c>
      <c r="W569" s="18" t="s">
        <v>67</v>
      </c>
      <c r="X569" s="18" t="s">
        <v>40</v>
      </c>
      <c r="Y569" s="18" t="s">
        <v>40</v>
      </c>
      <c r="Z569" s="19" t="s">
        <v>68</v>
      </c>
      <c r="AA569" s="20">
        <v>25062429220</v>
      </c>
      <c r="AB569" s="19">
        <v>25587500</v>
      </c>
      <c r="AC569" s="21">
        <v>0</v>
      </c>
      <c r="AD569" s="21">
        <v>25587500</v>
      </c>
      <c r="AE569" s="21">
        <v>0</v>
      </c>
      <c r="AF569" s="21">
        <v>0</v>
      </c>
      <c r="AG569" s="21">
        <v>0</v>
      </c>
      <c r="AH569" s="21">
        <v>0</v>
      </c>
      <c r="AI569" s="21">
        <v>0</v>
      </c>
      <c r="AJ569" s="21">
        <v>0</v>
      </c>
      <c r="AK569" s="21">
        <v>0</v>
      </c>
      <c r="AL569" s="21">
        <v>0</v>
      </c>
      <c r="AM569" s="21">
        <v>0</v>
      </c>
      <c r="AN569" s="21">
        <v>0</v>
      </c>
      <c r="AO569" s="21">
        <v>0</v>
      </c>
      <c r="AP569" s="21">
        <v>0</v>
      </c>
      <c r="AQ569" s="21">
        <v>0</v>
      </c>
      <c r="AR569" s="21">
        <v>0</v>
      </c>
    </row>
    <row r="570" spans="8:44" ht="52" x14ac:dyDescent="0.35">
      <c r="H570" s="16" t="str">
        <f xml:space="preserve"> _xll.EPMOlapMemberO("[CONTRATO].[PARENTH1].[C56242024]","","C56242024","","000;001")</f>
        <v>C56242024</v>
      </c>
      <c r="I570" s="16" t="str">
        <f xml:space="preserve"> _xll.EPMOlapMemberO("[AREA].[PARENTH1].[10000000033003]","","Gcia. Logística","","000;001")</f>
        <v>Gcia. Logística</v>
      </c>
      <c r="J570" s="17" t="str">
        <f xml:space="preserve"> _xll.EPMOlapMemberO("[RUBRO].[PARENTH1].[5164450000]","","N_SERVICIOS PUBLICOS RIESGOS LABORALES","","000;001")</f>
        <v>N_SERVICIOS PUBLICOS RIESGOS LABORALES</v>
      </c>
      <c r="K570" s="18" t="s">
        <v>1833</v>
      </c>
      <c r="L570" s="18" t="s">
        <v>40</v>
      </c>
      <c r="M570" s="28" t="s">
        <v>44</v>
      </c>
      <c r="N570" s="18" t="s">
        <v>29</v>
      </c>
      <c r="O570" s="18" t="s">
        <v>1519</v>
      </c>
      <c r="P570" s="28" t="s">
        <v>258</v>
      </c>
      <c r="Q570" s="28" t="s">
        <v>1834</v>
      </c>
      <c r="R570" s="18" t="s">
        <v>1496</v>
      </c>
      <c r="S570" s="18" t="s">
        <v>48</v>
      </c>
      <c r="T570" s="18" t="s">
        <v>35</v>
      </c>
      <c r="U570" s="18" t="s">
        <v>1835</v>
      </c>
      <c r="V570" s="18" t="s">
        <v>51</v>
      </c>
      <c r="W570" s="18" t="s">
        <v>67</v>
      </c>
      <c r="X570" s="18" t="s">
        <v>58</v>
      </c>
      <c r="Y570" s="18" t="s">
        <v>40</v>
      </c>
      <c r="Z570" s="19" t="s">
        <v>68</v>
      </c>
      <c r="AA570" s="20">
        <v>3360000000</v>
      </c>
      <c r="AB570" s="19">
        <v>333535161</v>
      </c>
      <c r="AC570" s="21">
        <v>0</v>
      </c>
      <c r="AD570" s="21">
        <v>27794596</v>
      </c>
      <c r="AE570" s="21">
        <v>27794596</v>
      </c>
      <c r="AF570" s="21">
        <v>27794596</v>
      </c>
      <c r="AG570" s="21">
        <v>27794596</v>
      </c>
      <c r="AH570" s="21">
        <v>27794596</v>
      </c>
      <c r="AI570" s="21">
        <v>27794596</v>
      </c>
      <c r="AJ570" s="21">
        <v>27794596</v>
      </c>
      <c r="AK570" s="21">
        <v>27794596</v>
      </c>
      <c r="AL570" s="21">
        <v>27794596</v>
      </c>
      <c r="AM570" s="21">
        <v>27794596</v>
      </c>
      <c r="AN570" s="21">
        <v>55589201</v>
      </c>
      <c r="AO570" s="21">
        <v>0</v>
      </c>
      <c r="AP570" s="21">
        <v>0</v>
      </c>
      <c r="AQ570" s="21">
        <v>0</v>
      </c>
      <c r="AR570" s="21">
        <v>0</v>
      </c>
    </row>
    <row r="571" spans="8:44" ht="26" x14ac:dyDescent="0.35">
      <c r="H571" s="16" t="str">
        <f xml:space="preserve"> _xll.EPMOlapMemberO("[CONTRATO].[PARENTH1].[C85512024]","","C85512024","","000;001")</f>
        <v>C85512024</v>
      </c>
      <c r="I571" s="16" t="str">
        <f xml:space="preserve"> _xll.EPMOlapMemberO("[AREA].[PARENTH1].[10000000025001]","","Vice. de Promoción y","","000;001")</f>
        <v>Vice. de Promoción y</v>
      </c>
      <c r="J571" s="17" t="str">
        <f xml:space="preserve"> _xll.EPMOlapMemberO("[RUBRO].[PARENTH1].[5118150001]","","TRAMITES Y LICENCIAS","","000;001")</f>
        <v>TRAMITES Y LICENCIAS</v>
      </c>
      <c r="K571" s="18" t="s">
        <v>1836</v>
      </c>
      <c r="L571" s="18" t="s">
        <v>40</v>
      </c>
      <c r="M571" s="28" t="s">
        <v>1557</v>
      </c>
      <c r="N571" s="18" t="s">
        <v>453</v>
      </c>
      <c r="O571" s="18" t="s">
        <v>454</v>
      </c>
      <c r="P571" s="28" t="s">
        <v>1837</v>
      </c>
      <c r="Q571" s="28" t="s">
        <v>1838</v>
      </c>
      <c r="R571" s="18" t="s">
        <v>40</v>
      </c>
      <c r="S571" s="18" t="s">
        <v>457</v>
      </c>
      <c r="T571" s="18" t="s">
        <v>35</v>
      </c>
      <c r="U571" s="18" t="s">
        <v>1839</v>
      </c>
      <c r="V571" s="18" t="s">
        <v>459</v>
      </c>
      <c r="W571" s="18" t="s">
        <v>67</v>
      </c>
      <c r="X571" s="18" t="s">
        <v>40</v>
      </c>
      <c r="Y571" s="18" t="s">
        <v>40</v>
      </c>
      <c r="Z571" s="19" t="s">
        <v>68</v>
      </c>
      <c r="AA571" s="20">
        <v>610722704</v>
      </c>
      <c r="AB571" s="19">
        <v>266171005</v>
      </c>
      <c r="AC571" s="21">
        <v>22180917</v>
      </c>
      <c r="AD571" s="21">
        <v>22180917</v>
      </c>
      <c r="AE571" s="21">
        <v>22180917</v>
      </c>
      <c r="AF571" s="21">
        <v>22180917</v>
      </c>
      <c r="AG571" s="21">
        <v>22180917</v>
      </c>
      <c r="AH571" s="21">
        <v>22180917</v>
      </c>
      <c r="AI571" s="21">
        <v>22180917</v>
      </c>
      <c r="AJ571" s="21">
        <v>22180917</v>
      </c>
      <c r="AK571" s="21">
        <v>22180917</v>
      </c>
      <c r="AL571" s="21">
        <v>22180917</v>
      </c>
      <c r="AM571" s="21">
        <v>22180917</v>
      </c>
      <c r="AN571" s="21">
        <v>22180918</v>
      </c>
      <c r="AO571" s="21">
        <v>0</v>
      </c>
      <c r="AP571" s="21">
        <v>0</v>
      </c>
      <c r="AQ571" s="21">
        <v>0</v>
      </c>
      <c r="AR571" s="21">
        <v>0</v>
      </c>
    </row>
    <row r="572" spans="8:44" ht="43.5" x14ac:dyDescent="0.35">
      <c r="H572" s="16" t="str">
        <f xml:space="preserve"> _xll.EPMOlapMemberO("[CONTRATO].[PARENTH1].[C56252024]","","C56252024","","000;001")</f>
        <v>C56252024</v>
      </c>
      <c r="I572" s="16" t="str">
        <f xml:space="preserve"> _xll.EPMOlapMemberO("[AREA].[PARENTH1].[10000000033003]","","Gcia. Logística","","000;001")</f>
        <v>Gcia. Logística</v>
      </c>
      <c r="J572" s="17" t="str">
        <f xml:space="preserve"> _xll.EPMOlapMemberO("[RUBRO].[PARENTH1].[5164350001]","","N-SERVICIO DE ASEO Y VIG - ARL","","000;001")</f>
        <v>N-SERVICIO DE ASEO Y VIG - ARL</v>
      </c>
      <c r="K572" s="18" t="s">
        <v>1840</v>
      </c>
      <c r="L572" s="18" t="s">
        <v>40</v>
      </c>
      <c r="M572" s="28" t="s">
        <v>44</v>
      </c>
      <c r="N572" s="18" t="s">
        <v>29</v>
      </c>
      <c r="O572" s="18" t="s">
        <v>71</v>
      </c>
      <c r="P572" s="28" t="s">
        <v>40</v>
      </c>
      <c r="Q572" s="28" t="s">
        <v>1841</v>
      </c>
      <c r="R572" s="18" t="s">
        <v>1496</v>
      </c>
      <c r="S572" s="18" t="s">
        <v>48</v>
      </c>
      <c r="T572" s="18" t="s">
        <v>1842</v>
      </c>
      <c r="U572" s="18" t="s">
        <v>1477</v>
      </c>
      <c r="V572" s="18" t="s">
        <v>51</v>
      </c>
      <c r="W572" s="18" t="s">
        <v>52</v>
      </c>
      <c r="X572" s="18" t="s">
        <v>58</v>
      </c>
      <c r="Y572" s="18" t="s">
        <v>40</v>
      </c>
      <c r="Z572" s="19" t="s">
        <v>68</v>
      </c>
      <c r="AA572" s="20">
        <v>6151277524</v>
      </c>
      <c r="AB572" s="19">
        <v>97090110</v>
      </c>
      <c r="AC572" s="21">
        <v>0</v>
      </c>
      <c r="AD572" s="21">
        <v>19418022</v>
      </c>
      <c r="AE572" s="21">
        <v>19418022</v>
      </c>
      <c r="AF572" s="21">
        <v>19418022</v>
      </c>
      <c r="AG572" s="21">
        <v>19418022</v>
      </c>
      <c r="AH572" s="21">
        <v>19418022</v>
      </c>
      <c r="AI572" s="21">
        <v>0</v>
      </c>
      <c r="AJ572" s="21">
        <v>0</v>
      </c>
      <c r="AK572" s="21">
        <v>0</v>
      </c>
      <c r="AL572" s="21">
        <v>0</v>
      </c>
      <c r="AM572" s="21">
        <v>0</v>
      </c>
      <c r="AN572" s="21">
        <v>0</v>
      </c>
      <c r="AO572" s="21">
        <v>0</v>
      </c>
      <c r="AP572" s="21">
        <v>0</v>
      </c>
      <c r="AQ572" s="21">
        <v>0</v>
      </c>
      <c r="AR572" s="21">
        <v>0</v>
      </c>
    </row>
    <row r="573" spans="8:44" ht="29" x14ac:dyDescent="0.35">
      <c r="H573" s="16" t="str">
        <f xml:space="preserve"> _xll.EPMOlapMemberO("[CONTRATO].[PARENTH1].[C56262024]","","C56262024","","000;001")</f>
        <v>C56262024</v>
      </c>
      <c r="I573" s="16" t="str">
        <f xml:space="preserve"> _xll.EPMOlapMemberO("[AREA].[PARENTH1].[10000000033005]","","Gcia. Gestión Financ","","000;001")</f>
        <v>Gcia. Gestión Financ</v>
      </c>
      <c r="J573" s="17" t="str">
        <f xml:space="preserve"> _xll.EPMOlapMemberO("[RUBRO].[PARENTH1].[5130200000]","","AVALUOS","","000;001")</f>
        <v>AVALUOS</v>
      </c>
      <c r="K573" s="18" t="s">
        <v>1843</v>
      </c>
      <c r="L573" s="18" t="s">
        <v>40</v>
      </c>
      <c r="M573" s="28" t="s">
        <v>124</v>
      </c>
      <c r="N573" s="18" t="s">
        <v>29</v>
      </c>
      <c r="O573" s="18" t="s">
        <v>61</v>
      </c>
      <c r="P573" s="28" t="s">
        <v>40</v>
      </c>
      <c r="Q573" s="28" t="s">
        <v>1844</v>
      </c>
      <c r="R573" s="18" t="s">
        <v>1259</v>
      </c>
      <c r="S573" s="18" t="s">
        <v>940</v>
      </c>
      <c r="T573" s="18" t="s">
        <v>35</v>
      </c>
      <c r="U573" s="18" t="s">
        <v>1845</v>
      </c>
      <c r="V573" s="18" t="s">
        <v>131</v>
      </c>
      <c r="W573" s="18" t="s">
        <v>67</v>
      </c>
      <c r="X573" s="18" t="s">
        <v>58</v>
      </c>
      <c r="Y573" s="18" t="s">
        <v>40</v>
      </c>
      <c r="Z573" s="19" t="s">
        <v>68</v>
      </c>
      <c r="AA573" s="20">
        <v>18167183063</v>
      </c>
      <c r="AB573" s="19">
        <v>115329188</v>
      </c>
      <c r="AC573" s="21">
        <v>0</v>
      </c>
      <c r="AD573" s="21">
        <v>0</v>
      </c>
      <c r="AE573" s="21">
        <v>0</v>
      </c>
      <c r="AF573" s="21">
        <v>0</v>
      </c>
      <c r="AG573" s="21">
        <v>0</v>
      </c>
      <c r="AH573" s="21">
        <v>0</v>
      </c>
      <c r="AI573" s="21">
        <v>0</v>
      </c>
      <c r="AJ573" s="21">
        <v>0</v>
      </c>
      <c r="AK573" s="21">
        <v>0</v>
      </c>
      <c r="AL573" s="21">
        <v>0</v>
      </c>
      <c r="AM573" s="21">
        <v>0</v>
      </c>
      <c r="AN573" s="21">
        <v>115329188</v>
      </c>
      <c r="AO573" s="21">
        <v>0</v>
      </c>
      <c r="AP573" s="21">
        <v>0</v>
      </c>
      <c r="AQ573" s="21">
        <v>0</v>
      </c>
      <c r="AR573" s="21">
        <v>0</v>
      </c>
    </row>
    <row r="574" spans="8:44" ht="104" x14ac:dyDescent="0.35">
      <c r="H574" s="16" t="str">
        <f xml:space="preserve"> _xll.EPMOlapMemberO("[CONTRATO].[PARENTH1].[C24012024]","","C24012024","","000;001")</f>
        <v>C24012024</v>
      </c>
      <c r="I574" s="16" t="str">
        <f xml:space="preserve"> _xll.EPMOlapMemberO("[AREA].[PARENTH1].[10000000095001]","","Secretaría General y","","000;001")</f>
        <v>Secretaría General y</v>
      </c>
      <c r="J574" s="22" t="str">
        <f xml:space="preserve"> _xll.EPMOlapMemberO("[RUBRO].[PARENTH2].[5104950001]","","INTERESES (RENDIMIENTOS) PASIVO SISTEMA GENERAL DE","","000;001")</f>
        <v>INTERESES (RENDIMIENTOS) PASIVO SISTEMA GENERAL DE</v>
      </c>
      <c r="K574" s="18" t="s">
        <v>1846</v>
      </c>
      <c r="L574" s="18" t="s">
        <v>40</v>
      </c>
      <c r="M574" s="28" t="s">
        <v>1847</v>
      </c>
      <c r="N574" s="18" t="s">
        <v>29</v>
      </c>
      <c r="O574" s="18" t="s">
        <v>395</v>
      </c>
      <c r="P574" s="28" t="s">
        <v>1848</v>
      </c>
      <c r="Q574" s="28" t="s">
        <v>1849</v>
      </c>
      <c r="R574" s="18" t="s">
        <v>40</v>
      </c>
      <c r="S574" s="18" t="s">
        <v>48</v>
      </c>
      <c r="T574" s="18" t="s">
        <v>35</v>
      </c>
      <c r="U574" s="18" t="s">
        <v>1850</v>
      </c>
      <c r="V574" s="18" t="s">
        <v>1851</v>
      </c>
      <c r="W574" s="18" t="s">
        <v>52</v>
      </c>
      <c r="X574" s="18" t="s">
        <v>40</v>
      </c>
      <c r="Y574" s="18" t="s">
        <v>1850</v>
      </c>
      <c r="Z574" s="19" t="s">
        <v>68</v>
      </c>
      <c r="AA574" s="20">
        <v>76318571</v>
      </c>
      <c r="AB574" s="19">
        <v>16344000</v>
      </c>
      <c r="AC574" s="21">
        <v>0</v>
      </c>
      <c r="AD574" s="21">
        <v>2724000</v>
      </c>
      <c r="AE574" s="21">
        <v>1362000</v>
      </c>
      <c r="AF574" s="21">
        <v>1362000</v>
      </c>
      <c r="AG574" s="21">
        <v>1362000</v>
      </c>
      <c r="AH574" s="21">
        <v>1362000</v>
      </c>
      <c r="AI574" s="21">
        <v>1362000</v>
      </c>
      <c r="AJ574" s="21">
        <v>1362000</v>
      </c>
      <c r="AK574" s="21">
        <v>1362000</v>
      </c>
      <c r="AL574" s="21">
        <v>1362000</v>
      </c>
      <c r="AM574" s="21">
        <v>1362000</v>
      </c>
      <c r="AN574" s="21">
        <v>1362000</v>
      </c>
      <c r="AO574" s="21">
        <v>0</v>
      </c>
      <c r="AP574" s="21">
        <v>0</v>
      </c>
      <c r="AQ574" s="21">
        <v>0</v>
      </c>
      <c r="AR574" s="21">
        <v>0</v>
      </c>
    </row>
    <row r="575" spans="8:44" ht="104" x14ac:dyDescent="0.35">
      <c r="H575" s="16" t="str">
        <f xml:space="preserve"> _xll.EPMOlapMemberO("[CONTRATO].[PARENTH1].[C24022024]","","C24022024","","000;001")</f>
        <v>C24022024</v>
      </c>
      <c r="I575" s="16" t="str">
        <f xml:space="preserve"> _xll.EPMOlapMemberO("[AREA].[PARENTH1].[10000000095001]","","Secretaría General y","","000;001")</f>
        <v>Secretaría General y</v>
      </c>
      <c r="J575" s="22" t="str">
        <f xml:space="preserve"> _xll.EPMOlapMemberO("[RUBRO].[PARENTH2].[5104950001]","","INTERESES (RENDIMIENTOS) PASIVO SISTEMA GENERAL DE","","000;001")</f>
        <v>INTERESES (RENDIMIENTOS) PASIVO SISTEMA GENERAL DE</v>
      </c>
      <c r="K575" s="18" t="s">
        <v>1852</v>
      </c>
      <c r="L575" s="18" t="s">
        <v>40</v>
      </c>
      <c r="M575" s="28" t="s">
        <v>1847</v>
      </c>
      <c r="N575" s="18" t="s">
        <v>29</v>
      </c>
      <c r="O575" s="18" t="s">
        <v>395</v>
      </c>
      <c r="P575" s="28" t="s">
        <v>1853</v>
      </c>
      <c r="Q575" s="28" t="s">
        <v>1854</v>
      </c>
      <c r="R575" s="18" t="s">
        <v>40</v>
      </c>
      <c r="S575" s="18" t="s">
        <v>48</v>
      </c>
      <c r="T575" s="18" t="s">
        <v>35</v>
      </c>
      <c r="U575" s="18" t="s">
        <v>1855</v>
      </c>
      <c r="V575" s="18" t="s">
        <v>1851</v>
      </c>
      <c r="W575" s="18" t="s">
        <v>67</v>
      </c>
      <c r="X575" s="18" t="s">
        <v>40</v>
      </c>
      <c r="Y575" s="18" t="s">
        <v>1853</v>
      </c>
      <c r="Z575" s="19" t="s">
        <v>68</v>
      </c>
      <c r="AA575" s="20">
        <v>76318571</v>
      </c>
      <c r="AB575" s="19">
        <v>45012719</v>
      </c>
      <c r="AC575" s="21">
        <v>0</v>
      </c>
      <c r="AD575" s="21">
        <v>0</v>
      </c>
      <c r="AE575" s="21">
        <v>0</v>
      </c>
      <c r="AF575" s="21">
        <v>3251404</v>
      </c>
      <c r="AG575" s="21">
        <v>5220164</v>
      </c>
      <c r="AH575" s="21">
        <v>5220164</v>
      </c>
      <c r="AI575" s="21">
        <v>5220164</v>
      </c>
      <c r="AJ575" s="21">
        <v>5220164</v>
      </c>
      <c r="AK575" s="21">
        <v>5220164</v>
      </c>
      <c r="AL575" s="21">
        <v>5220165</v>
      </c>
      <c r="AM575" s="21">
        <v>5220165</v>
      </c>
      <c r="AN575" s="21">
        <v>5220165</v>
      </c>
      <c r="AO575" s="21">
        <v>0</v>
      </c>
      <c r="AP575" s="21">
        <v>0</v>
      </c>
      <c r="AQ575" s="21">
        <v>0</v>
      </c>
      <c r="AR575" s="21">
        <v>0</v>
      </c>
    </row>
    <row r="576" spans="8:44" ht="39" x14ac:dyDescent="0.35">
      <c r="H576" s="16" t="str">
        <f xml:space="preserve"> _xll.EPMOlapMemberO("[CONTRATO].[PARENTH1].[C24032024]","","C24032024","","000;001")</f>
        <v>C24032024</v>
      </c>
      <c r="I576" s="16" t="str">
        <f xml:space="preserve"> _xll.EPMOlapMemberO("[AREA].[PARENTH1].[10000000095001]","","Secretaría General y","","000;001")</f>
        <v>Secretaría General y</v>
      </c>
      <c r="J576" s="17" t="str">
        <f xml:space="preserve"> _xll.EPMOlapMemberO("[RUBRO].[PARENTH1].[5130050000]","","EVALUACION RIESGOS DE SEGUROS","","000;001")</f>
        <v>EVALUACION RIESGOS DE SEGUROS</v>
      </c>
      <c r="K576" s="18" t="s">
        <v>1856</v>
      </c>
      <c r="L576" s="18" t="s">
        <v>40</v>
      </c>
      <c r="M576" s="28" t="s">
        <v>1847</v>
      </c>
      <c r="N576" s="18" t="s">
        <v>29</v>
      </c>
      <c r="O576" s="18" t="s">
        <v>1857</v>
      </c>
      <c r="P576" s="28" t="s">
        <v>1858</v>
      </c>
      <c r="Q576" s="28" t="s">
        <v>1859</v>
      </c>
      <c r="R576" s="18" t="s">
        <v>40</v>
      </c>
      <c r="S576" s="18" t="s">
        <v>48</v>
      </c>
      <c r="T576" s="18" t="s">
        <v>35</v>
      </c>
      <c r="U576" s="18" t="s">
        <v>1860</v>
      </c>
      <c r="V576" s="18" t="s">
        <v>1851</v>
      </c>
      <c r="W576" s="18" t="s">
        <v>52</v>
      </c>
      <c r="X576" s="18" t="s">
        <v>40</v>
      </c>
      <c r="Y576" s="18" t="s">
        <v>1860</v>
      </c>
      <c r="Z576" s="19" t="s">
        <v>68</v>
      </c>
      <c r="AA576" s="20">
        <v>1271404584</v>
      </c>
      <c r="AB576" s="19">
        <v>1263424584</v>
      </c>
      <c r="AC576" s="21">
        <v>0</v>
      </c>
      <c r="AD576" s="21">
        <v>218900764</v>
      </c>
      <c r="AE576" s="21">
        <v>109450382</v>
      </c>
      <c r="AF576" s="21">
        <v>109450382</v>
      </c>
      <c r="AG576" s="21">
        <v>109450382</v>
      </c>
      <c r="AH576" s="21">
        <v>109450382</v>
      </c>
      <c r="AI576" s="21">
        <v>59470382</v>
      </c>
      <c r="AJ576" s="21">
        <v>109450382</v>
      </c>
      <c r="AK576" s="21">
        <v>109450382</v>
      </c>
      <c r="AL576" s="21">
        <v>109450382</v>
      </c>
      <c r="AM576" s="21">
        <v>109450382</v>
      </c>
      <c r="AN576" s="21">
        <v>109450382</v>
      </c>
      <c r="AO576" s="21">
        <v>0</v>
      </c>
      <c r="AP576" s="21">
        <v>0</v>
      </c>
      <c r="AQ576" s="21">
        <v>0</v>
      </c>
      <c r="AR576" s="21">
        <v>0</v>
      </c>
    </row>
    <row r="577" spans="8:44" ht="26" x14ac:dyDescent="0.35">
      <c r="H577" s="16" t="str">
        <f xml:space="preserve"> _xll.EPMOlapMemberO("[CONTRATO].[PARENTH1].[C24042024]","","C24042024","","000;001")</f>
        <v>C24042024</v>
      </c>
      <c r="I577" s="16" t="str">
        <f xml:space="preserve"> _xll.EPMOlapMemberO("[AREA].[PARENTH1].[10000000095001]","","Secretaría General y","","000;001")</f>
        <v>Secretaría General y</v>
      </c>
      <c r="J577" s="17" t="str">
        <f xml:space="preserve"> _xll.EPMOlapMemberO("[RUBRO].[PARENTH1].[5150050003]","","N_CONTRUBUCION_SFC","","000;001")</f>
        <v>N_CONTRUBUCION_SFC</v>
      </c>
      <c r="K577" s="18" t="s">
        <v>1861</v>
      </c>
      <c r="L577" s="18" t="s">
        <v>40</v>
      </c>
      <c r="M577" s="28" t="s">
        <v>1847</v>
      </c>
      <c r="N577" s="18" t="s">
        <v>29</v>
      </c>
      <c r="O577" s="18" t="s">
        <v>1862</v>
      </c>
      <c r="P577" s="28" t="s">
        <v>1863</v>
      </c>
      <c r="Q577" s="28" t="s">
        <v>1864</v>
      </c>
      <c r="R577" s="18" t="s">
        <v>40</v>
      </c>
      <c r="S577" s="18" t="s">
        <v>48</v>
      </c>
      <c r="T577" s="18" t="s">
        <v>35</v>
      </c>
      <c r="U577" s="18" t="s">
        <v>1865</v>
      </c>
      <c r="V577" s="18" t="s">
        <v>1851</v>
      </c>
      <c r="W577" s="18" t="s">
        <v>52</v>
      </c>
      <c r="X577" s="18" t="s">
        <v>40</v>
      </c>
      <c r="Y577" s="18" t="s">
        <v>1865</v>
      </c>
      <c r="Z577" s="19" t="s">
        <v>68</v>
      </c>
      <c r="AA577" s="20">
        <v>4182597790</v>
      </c>
      <c r="AB577" s="19">
        <v>7204176</v>
      </c>
      <c r="AC577" s="21">
        <v>0</v>
      </c>
      <c r="AD577" s="21">
        <v>0</v>
      </c>
      <c r="AE577" s="21">
        <v>0</v>
      </c>
      <c r="AF577" s="21">
        <v>0</v>
      </c>
      <c r="AG577" s="21">
        <v>0</v>
      </c>
      <c r="AH577" s="21">
        <v>0</v>
      </c>
      <c r="AI577" s="21">
        <v>0</v>
      </c>
      <c r="AJ577" s="21">
        <v>0</v>
      </c>
      <c r="AK577" s="21">
        <v>0</v>
      </c>
      <c r="AL577" s="21">
        <v>7204176</v>
      </c>
      <c r="AM577" s="21">
        <v>0</v>
      </c>
      <c r="AN577" s="21">
        <v>0</v>
      </c>
      <c r="AO577" s="21">
        <v>0</v>
      </c>
      <c r="AP577" s="21">
        <v>0</v>
      </c>
      <c r="AQ577" s="21">
        <v>0</v>
      </c>
      <c r="AR577" s="21">
        <v>0</v>
      </c>
    </row>
    <row r="578" spans="8:44" ht="26" x14ac:dyDescent="0.35">
      <c r="H578" s="16" t="str">
        <f xml:space="preserve"> _xll.EPMOlapMemberO("[CONTRATO].[PARENTH1].[C24052024]","","C24052024","","000;001")</f>
        <v>C24052024</v>
      </c>
      <c r="I578" s="16" t="str">
        <f xml:space="preserve"> _xll.EPMOlapMemberO("[AREA].[PARENTH1].[10000000095001]","","Secretaría General y","","000;001")</f>
        <v>Secretaría General y</v>
      </c>
      <c r="J578" s="17" t="str">
        <f xml:space="preserve"> _xll.EPMOlapMemberO("[RUBRO].[PARENTH1].[5150050003]","","N_CONTRUBUCION_SFC","","000;001")</f>
        <v>N_CONTRUBUCION_SFC</v>
      </c>
      <c r="K578" s="18" t="s">
        <v>1866</v>
      </c>
      <c r="L578" s="18" t="s">
        <v>40</v>
      </c>
      <c r="M578" s="28" t="s">
        <v>1847</v>
      </c>
      <c r="N578" s="18" t="s">
        <v>29</v>
      </c>
      <c r="O578" s="18" t="s">
        <v>1862</v>
      </c>
      <c r="P578" s="28" t="s">
        <v>1867</v>
      </c>
      <c r="Q578" s="28" t="s">
        <v>1864</v>
      </c>
      <c r="R578" s="18" t="s">
        <v>40</v>
      </c>
      <c r="S578" s="18" t="s">
        <v>48</v>
      </c>
      <c r="T578" s="18" t="s">
        <v>35</v>
      </c>
      <c r="U578" s="18" t="s">
        <v>1865</v>
      </c>
      <c r="V578" s="18" t="s">
        <v>1851</v>
      </c>
      <c r="W578" s="18" t="s">
        <v>52</v>
      </c>
      <c r="X578" s="18" t="s">
        <v>40</v>
      </c>
      <c r="Y578" s="18" t="s">
        <v>1865</v>
      </c>
      <c r="Z578" s="19" t="s">
        <v>68</v>
      </c>
      <c r="AA578" s="20">
        <v>4182597790</v>
      </c>
      <c r="AB578" s="19">
        <v>15823020</v>
      </c>
      <c r="AC578" s="21">
        <v>0</v>
      </c>
      <c r="AD578" s="21">
        <v>0</v>
      </c>
      <c r="AE578" s="21">
        <v>0</v>
      </c>
      <c r="AF578" s="21">
        <v>0</v>
      </c>
      <c r="AG578" s="21">
        <v>0</v>
      </c>
      <c r="AH578" s="21">
        <v>0</v>
      </c>
      <c r="AI578" s="21">
        <v>0</v>
      </c>
      <c r="AJ578" s="21">
        <v>0</v>
      </c>
      <c r="AK578" s="21">
        <v>0</v>
      </c>
      <c r="AL578" s="21">
        <v>15823020</v>
      </c>
      <c r="AM578" s="21">
        <v>0</v>
      </c>
      <c r="AN578" s="21">
        <v>0</v>
      </c>
      <c r="AO578" s="21">
        <v>0</v>
      </c>
      <c r="AP578" s="21">
        <v>0</v>
      </c>
      <c r="AQ578" s="21">
        <v>0</v>
      </c>
      <c r="AR578" s="21">
        <v>0</v>
      </c>
    </row>
    <row r="579" spans="8:44" ht="26" x14ac:dyDescent="0.35">
      <c r="H579" s="16" t="str">
        <f xml:space="preserve"> _xll.EPMOlapMemberO("[CONTRATO].[PARENTH1].[C24062024]","","C24062024","","000;001")</f>
        <v>C24062024</v>
      </c>
      <c r="I579" s="16" t="str">
        <f xml:space="preserve"> _xll.EPMOlapMemberO("[AREA].[PARENTH1].[10000000095001]","","Secretaría General y","","000;001")</f>
        <v>Secretaría General y</v>
      </c>
      <c r="J579" s="17" t="str">
        <f xml:space="preserve"> _xll.EPMOlapMemberO("[RUBRO].[PARENTH1].[5150050003]","","N_CONTRUBUCION_SFC","","000;001")</f>
        <v>N_CONTRUBUCION_SFC</v>
      </c>
      <c r="K579" s="18" t="s">
        <v>1868</v>
      </c>
      <c r="L579" s="18" t="s">
        <v>40</v>
      </c>
      <c r="M579" s="28" t="s">
        <v>1847</v>
      </c>
      <c r="N579" s="18" t="s">
        <v>29</v>
      </c>
      <c r="O579" s="18" t="s">
        <v>1862</v>
      </c>
      <c r="P579" s="28" t="s">
        <v>1869</v>
      </c>
      <c r="Q579" s="28" t="s">
        <v>1870</v>
      </c>
      <c r="R579" s="18" t="s">
        <v>40</v>
      </c>
      <c r="S579" s="18" t="s">
        <v>48</v>
      </c>
      <c r="T579" s="18" t="s">
        <v>35</v>
      </c>
      <c r="U579" s="18" t="s">
        <v>1871</v>
      </c>
      <c r="V579" s="18" t="s">
        <v>1851</v>
      </c>
      <c r="W579" s="18" t="s">
        <v>52</v>
      </c>
      <c r="X579" s="18" t="s">
        <v>40</v>
      </c>
      <c r="Y579" s="18" t="s">
        <v>1871</v>
      </c>
      <c r="Z579" s="19" t="s">
        <v>68</v>
      </c>
      <c r="AA579" s="20">
        <v>4182597790</v>
      </c>
      <c r="AB579" s="19">
        <v>39044900</v>
      </c>
      <c r="AC579" s="21">
        <v>39044900</v>
      </c>
      <c r="AD579" s="21">
        <v>0</v>
      </c>
      <c r="AE579" s="21">
        <v>0</v>
      </c>
      <c r="AF579" s="21">
        <v>0</v>
      </c>
      <c r="AG579" s="21">
        <v>0</v>
      </c>
      <c r="AH579" s="21">
        <v>0</v>
      </c>
      <c r="AI579" s="21">
        <v>0</v>
      </c>
      <c r="AJ579" s="21">
        <v>0</v>
      </c>
      <c r="AK579" s="21">
        <v>0</v>
      </c>
      <c r="AL579" s="21">
        <v>0</v>
      </c>
      <c r="AM579" s="21">
        <v>0</v>
      </c>
      <c r="AN579" s="21">
        <v>0</v>
      </c>
      <c r="AO579" s="21">
        <v>0</v>
      </c>
      <c r="AP579" s="21">
        <v>0</v>
      </c>
      <c r="AQ579" s="21">
        <v>0</v>
      </c>
      <c r="AR579" s="21">
        <v>0</v>
      </c>
    </row>
    <row r="580" spans="8:44" ht="29" x14ac:dyDescent="0.35">
      <c r="H580" s="16" t="str">
        <f xml:space="preserve"> _xll.EPMOlapMemberO("[CONTRATO].[PARENTH1].[C24072024]","","C24072024","","000;001")</f>
        <v>C24072024</v>
      </c>
      <c r="I580" s="16" t="str">
        <f xml:space="preserve"> _xll.EPMOlapMemberO("[AREA].[PARENTH1].[10000000095001]","","Secretaría General y","","000;001")</f>
        <v>Secretaría General y</v>
      </c>
      <c r="J580" s="17" t="str">
        <f xml:space="preserve"> _xll.EPMOlapMemberO("[RUBRO].[PARENTH1].[5150050003]","","N_CONTRUBUCION_SFC","","000;001")</f>
        <v>N_CONTRUBUCION_SFC</v>
      </c>
      <c r="K580" s="18" t="s">
        <v>1872</v>
      </c>
      <c r="L580" s="18" t="s">
        <v>40</v>
      </c>
      <c r="M580" s="28" t="s">
        <v>1847</v>
      </c>
      <c r="N580" s="18" t="s">
        <v>29</v>
      </c>
      <c r="O580" s="18" t="s">
        <v>1862</v>
      </c>
      <c r="P580" s="28" t="s">
        <v>1873</v>
      </c>
      <c r="Q580" s="28" t="s">
        <v>1874</v>
      </c>
      <c r="R580" s="18" t="s">
        <v>40</v>
      </c>
      <c r="S580" s="18" t="s">
        <v>48</v>
      </c>
      <c r="T580" s="18" t="s">
        <v>35</v>
      </c>
      <c r="U580" s="18" t="s">
        <v>1875</v>
      </c>
      <c r="V580" s="18" t="s">
        <v>1851</v>
      </c>
      <c r="W580" s="18" t="s">
        <v>52</v>
      </c>
      <c r="X580" s="18" t="s">
        <v>40</v>
      </c>
      <c r="Y580" s="18" t="s">
        <v>1875</v>
      </c>
      <c r="Z580" s="19" t="s">
        <v>68</v>
      </c>
      <c r="AA580" s="20">
        <v>4182597790</v>
      </c>
      <c r="AB580" s="19">
        <v>739661</v>
      </c>
      <c r="AC580" s="21">
        <v>0</v>
      </c>
      <c r="AD580" s="21">
        <v>0</v>
      </c>
      <c r="AE580" s="21">
        <v>0</v>
      </c>
      <c r="AF580" s="21">
        <v>0</v>
      </c>
      <c r="AG580" s="21">
        <v>0</v>
      </c>
      <c r="AH580" s="21">
        <v>0</v>
      </c>
      <c r="AI580" s="21">
        <v>0</v>
      </c>
      <c r="AJ580" s="21">
        <v>0</v>
      </c>
      <c r="AK580" s="21">
        <v>0</v>
      </c>
      <c r="AL580" s="21">
        <v>739661</v>
      </c>
      <c r="AM580" s="21">
        <v>0</v>
      </c>
      <c r="AN580" s="21">
        <v>0</v>
      </c>
      <c r="AO580" s="21">
        <v>0</v>
      </c>
      <c r="AP580" s="21">
        <v>0</v>
      </c>
      <c r="AQ580" s="21">
        <v>0</v>
      </c>
      <c r="AR580" s="21">
        <v>0</v>
      </c>
    </row>
    <row r="581" spans="8:44" ht="26" x14ac:dyDescent="0.35">
      <c r="H581" s="16" t="str">
        <f xml:space="preserve"> _xll.EPMOlapMemberO("[CONTRATO].[PARENTH1].[C24082024]","","C24082024","","000;001")</f>
        <v>C24082024</v>
      </c>
      <c r="I581" s="16" t="str">
        <f xml:space="preserve"> _xll.EPMOlapMemberO("[AREA].[PARENTH1].[10000000095001]","","Secretaría General y","","000;001")</f>
        <v>Secretaría General y</v>
      </c>
      <c r="J581" s="17" t="str">
        <f xml:space="preserve"> _xll.EPMOlapMemberO("[RUBRO].[PARENTH1].[5150050003]","","N_CONTRUBUCION_SFC","","000;001")</f>
        <v>N_CONTRUBUCION_SFC</v>
      </c>
      <c r="K581" s="18" t="s">
        <v>1876</v>
      </c>
      <c r="L581" s="18" t="s">
        <v>40</v>
      </c>
      <c r="M581" s="28" t="s">
        <v>1847</v>
      </c>
      <c r="N581" s="18" t="s">
        <v>29</v>
      </c>
      <c r="O581" s="18" t="s">
        <v>1862</v>
      </c>
      <c r="P581" s="28" t="s">
        <v>1877</v>
      </c>
      <c r="Q581" s="28" t="s">
        <v>1878</v>
      </c>
      <c r="R581" s="18" t="s">
        <v>40</v>
      </c>
      <c r="S581" s="18" t="s">
        <v>48</v>
      </c>
      <c r="T581" s="18" t="s">
        <v>35</v>
      </c>
      <c r="U581" s="18" t="s">
        <v>1879</v>
      </c>
      <c r="V581" s="18" t="s">
        <v>1851</v>
      </c>
      <c r="W581" s="18" t="s">
        <v>52</v>
      </c>
      <c r="X581" s="18" t="s">
        <v>40</v>
      </c>
      <c r="Y581" s="18" t="s">
        <v>1879</v>
      </c>
      <c r="Z581" s="19" t="s">
        <v>68</v>
      </c>
      <c r="AA581" s="20">
        <v>4182597790</v>
      </c>
      <c r="AB581" s="19">
        <v>1201079298</v>
      </c>
      <c r="AC581" s="21">
        <v>0</v>
      </c>
      <c r="AD581" s="21">
        <v>0</v>
      </c>
      <c r="AE581" s="21">
        <v>0</v>
      </c>
      <c r="AF581" s="21">
        <v>0</v>
      </c>
      <c r="AG581" s="21">
        <v>0</v>
      </c>
      <c r="AH581" s="21">
        <v>0</v>
      </c>
      <c r="AI581" s="21">
        <v>1201079298</v>
      </c>
      <c r="AJ581" s="21">
        <v>0</v>
      </c>
      <c r="AK581" s="21">
        <v>0</v>
      </c>
      <c r="AL581" s="21">
        <v>0</v>
      </c>
      <c r="AM581" s="21">
        <v>0</v>
      </c>
      <c r="AN581" s="21">
        <v>0</v>
      </c>
      <c r="AO581" s="21">
        <v>0</v>
      </c>
      <c r="AP581" s="21">
        <v>0</v>
      </c>
      <c r="AQ581" s="21">
        <v>0</v>
      </c>
      <c r="AR581" s="21">
        <v>0</v>
      </c>
    </row>
    <row r="582" spans="8:44" ht="26" x14ac:dyDescent="0.35">
      <c r="H582" s="16" t="str">
        <f xml:space="preserve"> _xll.EPMOlapMemberO("[CONTRATO].[PARENTH1].[C24092024]","","C24092024","","000;001")</f>
        <v>C24092024</v>
      </c>
      <c r="I582" s="16" t="str">
        <f xml:space="preserve"> _xll.EPMOlapMemberO("[AREA].[PARENTH1].[10000000095001]","","Secretaría General y","","000;001")</f>
        <v>Secretaría General y</v>
      </c>
      <c r="J582" s="17" t="str">
        <f xml:space="preserve"> _xll.EPMOlapMemberO("[RUBRO].[PARENTH1].[5150050003]","","N_CONTRUBUCION_SFC","","000;001")</f>
        <v>N_CONTRUBUCION_SFC</v>
      </c>
      <c r="K582" s="18" t="s">
        <v>1880</v>
      </c>
      <c r="L582" s="18" t="s">
        <v>40</v>
      </c>
      <c r="M582" s="28" t="s">
        <v>1847</v>
      </c>
      <c r="N582" s="18" t="s">
        <v>29</v>
      </c>
      <c r="O582" s="18" t="s">
        <v>1862</v>
      </c>
      <c r="P582" s="28" t="s">
        <v>1881</v>
      </c>
      <c r="Q582" s="28" t="s">
        <v>1882</v>
      </c>
      <c r="R582" s="18" t="s">
        <v>40</v>
      </c>
      <c r="S582" s="18" t="s">
        <v>48</v>
      </c>
      <c r="T582" s="18" t="s">
        <v>35</v>
      </c>
      <c r="U582" s="18" t="s">
        <v>1883</v>
      </c>
      <c r="V582" s="18" t="s">
        <v>1851</v>
      </c>
      <c r="W582" s="18" t="s">
        <v>52</v>
      </c>
      <c r="X582" s="18" t="s">
        <v>40</v>
      </c>
      <c r="Y582" s="18" t="s">
        <v>1883</v>
      </c>
      <c r="Z582" s="19" t="s">
        <v>68</v>
      </c>
      <c r="AA582" s="20">
        <v>4182597790</v>
      </c>
      <c r="AB582" s="19">
        <v>140801</v>
      </c>
      <c r="AC582" s="21">
        <v>0</v>
      </c>
      <c r="AD582" s="21">
        <v>0</v>
      </c>
      <c r="AE582" s="21">
        <v>0</v>
      </c>
      <c r="AF582" s="21">
        <v>0</v>
      </c>
      <c r="AG582" s="21">
        <v>0</v>
      </c>
      <c r="AH582" s="21">
        <v>0</v>
      </c>
      <c r="AI582" s="21">
        <v>140801</v>
      </c>
      <c r="AJ582" s="21">
        <v>0</v>
      </c>
      <c r="AK582" s="21">
        <v>0</v>
      </c>
      <c r="AL582" s="21">
        <v>0</v>
      </c>
      <c r="AM582" s="21">
        <v>0</v>
      </c>
      <c r="AN582" s="21">
        <v>0</v>
      </c>
      <c r="AO582" s="21">
        <v>0</v>
      </c>
      <c r="AP582" s="21">
        <v>0</v>
      </c>
      <c r="AQ582" s="21">
        <v>0</v>
      </c>
      <c r="AR582" s="21">
        <v>0</v>
      </c>
    </row>
    <row r="583" spans="8:44" ht="26" x14ac:dyDescent="0.35">
      <c r="H583" s="16" t="str">
        <f xml:space="preserve"> _xll.EPMOlapMemberO("[CONTRATO].[PARENTH1].[C24102024]","","C24102024","","000;001")</f>
        <v>C24102024</v>
      </c>
      <c r="I583" s="16" t="str">
        <f xml:space="preserve"> _xll.EPMOlapMemberO("[AREA].[PARENTH1].[10000000095001]","","Secretaría General y","","000;001")</f>
        <v>Secretaría General y</v>
      </c>
      <c r="J583" s="17" t="str">
        <f xml:space="preserve"> _xll.EPMOlapMemberO("[RUBRO].[PARENTH1].[5150050003]","","N_CONTRUBUCION_SFC","","000;001")</f>
        <v>N_CONTRUBUCION_SFC</v>
      </c>
      <c r="K583" s="18" t="s">
        <v>1884</v>
      </c>
      <c r="L583" s="18" t="s">
        <v>40</v>
      </c>
      <c r="M583" s="28" t="s">
        <v>1847</v>
      </c>
      <c r="N583" s="18" t="s">
        <v>29</v>
      </c>
      <c r="O583" s="18" t="s">
        <v>1862</v>
      </c>
      <c r="P583" s="28" t="s">
        <v>1885</v>
      </c>
      <c r="Q583" s="28" t="s">
        <v>1886</v>
      </c>
      <c r="R583" s="18" t="s">
        <v>40</v>
      </c>
      <c r="S583" s="18" t="s">
        <v>48</v>
      </c>
      <c r="T583" s="18" t="s">
        <v>35</v>
      </c>
      <c r="U583" s="18" t="s">
        <v>1887</v>
      </c>
      <c r="V583" s="18" t="s">
        <v>1851</v>
      </c>
      <c r="W583" s="18" t="s">
        <v>52</v>
      </c>
      <c r="X583" s="18" t="s">
        <v>40</v>
      </c>
      <c r="Y583" s="18" t="s">
        <v>1887</v>
      </c>
      <c r="Z583" s="19" t="s">
        <v>68</v>
      </c>
      <c r="AA583" s="20">
        <v>4182597790</v>
      </c>
      <c r="AB583" s="19">
        <v>944209487</v>
      </c>
      <c r="AC583" s="21">
        <v>0</v>
      </c>
      <c r="AD583" s="21">
        <v>944209487</v>
      </c>
      <c r="AE583" s="21">
        <v>0</v>
      </c>
      <c r="AF583" s="21">
        <v>0</v>
      </c>
      <c r="AG583" s="21">
        <v>0</v>
      </c>
      <c r="AH583" s="21">
        <v>0</v>
      </c>
      <c r="AI583" s="21">
        <v>0</v>
      </c>
      <c r="AJ583" s="21">
        <v>0</v>
      </c>
      <c r="AK583" s="21">
        <v>0</v>
      </c>
      <c r="AL583" s="21">
        <v>0</v>
      </c>
      <c r="AM583" s="21">
        <v>0</v>
      </c>
      <c r="AN583" s="21">
        <v>0</v>
      </c>
      <c r="AO583" s="21">
        <v>0</v>
      </c>
      <c r="AP583" s="21">
        <v>0</v>
      </c>
      <c r="AQ583" s="21">
        <v>0</v>
      </c>
      <c r="AR583" s="21">
        <v>0</v>
      </c>
    </row>
    <row r="584" spans="8:44" ht="26" x14ac:dyDescent="0.35">
      <c r="H584" s="16" t="str">
        <f xml:space="preserve"> _xll.EPMOlapMemberO("[CONTRATO].[PARENTH1].[C24112024]","","C24112024","","000;001")</f>
        <v>C24112024</v>
      </c>
      <c r="I584" s="16" t="str">
        <f xml:space="preserve"> _xll.EPMOlapMemberO("[AREA].[PARENTH1].[10000000095001]","","Secretaría General y","","000;001")</f>
        <v>Secretaría General y</v>
      </c>
      <c r="J584" s="17" t="str">
        <f xml:space="preserve"> _xll.EPMOlapMemberO("[RUBRO].[PARENTH1].[5150050003]","","N_CONTRUBUCION_SFC","","000;001")</f>
        <v>N_CONTRUBUCION_SFC</v>
      </c>
      <c r="K584" s="18" t="s">
        <v>1888</v>
      </c>
      <c r="L584" s="18" t="s">
        <v>40</v>
      </c>
      <c r="M584" s="28" t="s">
        <v>1847</v>
      </c>
      <c r="N584" s="18" t="s">
        <v>29</v>
      </c>
      <c r="O584" s="18" t="s">
        <v>1862</v>
      </c>
      <c r="P584" s="28" t="s">
        <v>1889</v>
      </c>
      <c r="Q584" s="28" t="s">
        <v>1886</v>
      </c>
      <c r="R584" s="18" t="s">
        <v>40</v>
      </c>
      <c r="S584" s="18" t="s">
        <v>48</v>
      </c>
      <c r="T584" s="18" t="s">
        <v>35</v>
      </c>
      <c r="U584" s="18" t="s">
        <v>1890</v>
      </c>
      <c r="V584" s="18" t="s">
        <v>1851</v>
      </c>
      <c r="W584" s="18" t="s">
        <v>52</v>
      </c>
      <c r="X584" s="18" t="s">
        <v>40</v>
      </c>
      <c r="Y584" s="18" t="s">
        <v>1890</v>
      </c>
      <c r="Z584" s="19" t="s">
        <v>68</v>
      </c>
      <c r="AA584" s="20">
        <v>4182597790</v>
      </c>
      <c r="AB584" s="19">
        <v>849333599</v>
      </c>
      <c r="AC584" s="21">
        <v>0</v>
      </c>
      <c r="AD584" s="21">
        <v>0</v>
      </c>
      <c r="AE584" s="21">
        <v>0</v>
      </c>
      <c r="AF584" s="21">
        <v>0</v>
      </c>
      <c r="AG584" s="21">
        <v>0</v>
      </c>
      <c r="AH584" s="21">
        <v>0</v>
      </c>
      <c r="AI584" s="21">
        <v>849333599</v>
      </c>
      <c r="AJ584" s="21">
        <v>0</v>
      </c>
      <c r="AK584" s="21">
        <v>0</v>
      </c>
      <c r="AL584" s="21">
        <v>0</v>
      </c>
      <c r="AM584" s="21">
        <v>0</v>
      </c>
      <c r="AN584" s="21">
        <v>0</v>
      </c>
      <c r="AO584" s="21">
        <v>0</v>
      </c>
      <c r="AP584" s="21">
        <v>0</v>
      </c>
      <c r="AQ584" s="21">
        <v>0</v>
      </c>
      <c r="AR584" s="21">
        <v>0</v>
      </c>
    </row>
    <row r="585" spans="8:44" ht="26" x14ac:dyDescent="0.35">
      <c r="H585" s="16" t="str">
        <f xml:space="preserve"> _xll.EPMOlapMemberO("[CONTRATO].[PARENTH1].[C24122024]","","C24122024","","000;001")</f>
        <v>C24122024</v>
      </c>
      <c r="I585" s="16" t="str">
        <f xml:space="preserve"> _xll.EPMOlapMemberO("[AREA].[PARENTH1].[10000000095001]","","Secretaría General y","","000;001")</f>
        <v>Secretaría General y</v>
      </c>
      <c r="J585" s="17" t="str">
        <f xml:space="preserve"> _xll.EPMOlapMemberO("[RUBRO].[PARENTH1].[5150050003]","","N_CONTRUBUCION_SFC","","000;001")</f>
        <v>N_CONTRUBUCION_SFC</v>
      </c>
      <c r="K585" s="18" t="s">
        <v>1891</v>
      </c>
      <c r="L585" s="18" t="s">
        <v>40</v>
      </c>
      <c r="M585" s="28" t="s">
        <v>1847</v>
      </c>
      <c r="N585" s="18" t="s">
        <v>29</v>
      </c>
      <c r="O585" s="18" t="s">
        <v>1862</v>
      </c>
      <c r="P585" s="28" t="s">
        <v>1892</v>
      </c>
      <c r="Q585" s="28" t="s">
        <v>1893</v>
      </c>
      <c r="R585" s="18" t="s">
        <v>40</v>
      </c>
      <c r="S585" s="18" t="s">
        <v>48</v>
      </c>
      <c r="T585" s="18" t="s">
        <v>35</v>
      </c>
      <c r="U585" s="18" t="s">
        <v>1894</v>
      </c>
      <c r="V585" s="18" t="s">
        <v>1851</v>
      </c>
      <c r="W585" s="18" t="s">
        <v>52</v>
      </c>
      <c r="X585" s="18" t="s">
        <v>40</v>
      </c>
      <c r="Y585" s="18" t="s">
        <v>1894</v>
      </c>
      <c r="Z585" s="19" t="s">
        <v>68</v>
      </c>
      <c r="AA585" s="20">
        <v>4182597790</v>
      </c>
      <c r="AB585" s="19">
        <v>3808360</v>
      </c>
      <c r="AC585" s="21">
        <v>0</v>
      </c>
      <c r="AD585" s="21">
        <v>0</v>
      </c>
      <c r="AE585" s="21">
        <v>0</v>
      </c>
      <c r="AF585" s="21">
        <v>3808360</v>
      </c>
      <c r="AG585" s="21">
        <v>0</v>
      </c>
      <c r="AH585" s="21">
        <v>0</v>
      </c>
      <c r="AI585" s="21">
        <v>0</v>
      </c>
      <c r="AJ585" s="21">
        <v>0</v>
      </c>
      <c r="AK585" s="21">
        <v>0</v>
      </c>
      <c r="AL585" s="21">
        <v>0</v>
      </c>
      <c r="AM585" s="21">
        <v>0</v>
      </c>
      <c r="AN585" s="21">
        <v>0</v>
      </c>
      <c r="AO585" s="21">
        <v>0</v>
      </c>
      <c r="AP585" s="21">
        <v>0</v>
      </c>
      <c r="AQ585" s="21">
        <v>0</v>
      </c>
      <c r="AR585" s="21">
        <v>0</v>
      </c>
    </row>
    <row r="586" spans="8:44" ht="29" x14ac:dyDescent="0.35">
      <c r="H586" s="16" t="str">
        <f xml:space="preserve"> _xll.EPMOlapMemberO("[CONTRATO].[PARENTH1].[C24132024]","","C24132024","","000;001")</f>
        <v>C24132024</v>
      </c>
      <c r="I586" s="16" t="str">
        <f xml:space="preserve"> _xll.EPMOlapMemberO("[AREA].[PARENTH1].[10000000095001]","","Secretaría General y","","000;001")</f>
        <v>Secretaría General y</v>
      </c>
      <c r="J586" s="17" t="str">
        <f xml:space="preserve"> _xll.EPMOlapMemberO("[RUBRO].[PARENTH1].[5150050003]","","N_CONTRUBUCION_SFC","","000;001")</f>
        <v>N_CONTRUBUCION_SFC</v>
      </c>
      <c r="K586" s="18" t="s">
        <v>1895</v>
      </c>
      <c r="L586" s="18" t="s">
        <v>40</v>
      </c>
      <c r="M586" s="28" t="s">
        <v>1847</v>
      </c>
      <c r="N586" s="18" t="s">
        <v>29</v>
      </c>
      <c r="O586" s="18" t="s">
        <v>1862</v>
      </c>
      <c r="P586" s="28" t="s">
        <v>1896</v>
      </c>
      <c r="Q586" s="28" t="s">
        <v>1897</v>
      </c>
      <c r="R586" s="18" t="s">
        <v>40</v>
      </c>
      <c r="S586" s="18" t="s">
        <v>48</v>
      </c>
      <c r="T586" s="18" t="s">
        <v>35</v>
      </c>
      <c r="U586" s="18" t="s">
        <v>1898</v>
      </c>
      <c r="V586" s="18" t="s">
        <v>1851</v>
      </c>
      <c r="W586" s="18" t="s">
        <v>52</v>
      </c>
      <c r="X586" s="18" t="s">
        <v>40</v>
      </c>
      <c r="Y586" s="18" t="s">
        <v>1898</v>
      </c>
      <c r="Z586" s="19" t="s">
        <v>68</v>
      </c>
      <c r="AA586" s="20">
        <v>4182597790</v>
      </c>
      <c r="AB586" s="19">
        <v>641176952</v>
      </c>
      <c r="AC586" s="21">
        <v>0</v>
      </c>
      <c r="AD586" s="21">
        <v>0</v>
      </c>
      <c r="AE586" s="21">
        <v>0</v>
      </c>
      <c r="AF586" s="21">
        <v>0</v>
      </c>
      <c r="AG586" s="21">
        <v>0</v>
      </c>
      <c r="AH586" s="21">
        <v>85294238</v>
      </c>
      <c r="AI586" s="21">
        <v>92647119</v>
      </c>
      <c r="AJ586" s="21">
        <v>92647119</v>
      </c>
      <c r="AK586" s="21">
        <v>92647119</v>
      </c>
      <c r="AL586" s="21">
        <v>92647119</v>
      </c>
      <c r="AM586" s="21">
        <v>92647119</v>
      </c>
      <c r="AN586" s="21">
        <v>92647119</v>
      </c>
      <c r="AO586" s="21">
        <v>0</v>
      </c>
      <c r="AP586" s="21">
        <v>0</v>
      </c>
      <c r="AQ586" s="21">
        <v>0</v>
      </c>
      <c r="AR586" s="21">
        <v>0</v>
      </c>
    </row>
    <row r="587" spans="8:44" ht="26" x14ac:dyDescent="0.35">
      <c r="H587" s="16" t="str">
        <f xml:space="preserve"> _xll.EPMOlapMemberO("[CONTRATO].[PARENTH1].[C24142024]","","C24142024","","000;001")</f>
        <v>C24142024</v>
      </c>
      <c r="I587" s="16" t="str">
        <f xml:space="preserve"> _xll.EPMOlapMemberO("[AREA].[PARENTH1].[10000000095001]","","Secretaría General y","","000;001")</f>
        <v>Secretaría General y</v>
      </c>
      <c r="J587" s="17" t="str">
        <f xml:space="preserve"> _xll.EPMOlapMemberO("[RUBRO].[PARENTH1].[5150050003]","","N_CONTRUBUCION_SFC","","000;001")</f>
        <v>N_CONTRUBUCION_SFC</v>
      </c>
      <c r="K587" s="18" t="s">
        <v>1899</v>
      </c>
      <c r="L587" s="18" t="s">
        <v>40</v>
      </c>
      <c r="M587" s="28" t="s">
        <v>1847</v>
      </c>
      <c r="N587" s="18" t="s">
        <v>29</v>
      </c>
      <c r="O587" s="18" t="s">
        <v>1862</v>
      </c>
      <c r="P587" s="28" t="s">
        <v>1900</v>
      </c>
      <c r="Q587" s="28" t="s">
        <v>1901</v>
      </c>
      <c r="R587" s="18" t="s">
        <v>40</v>
      </c>
      <c r="S587" s="18" t="s">
        <v>48</v>
      </c>
      <c r="T587" s="18" t="s">
        <v>35</v>
      </c>
      <c r="U587" s="18" t="s">
        <v>1902</v>
      </c>
      <c r="V587" s="18" t="s">
        <v>1851</v>
      </c>
      <c r="W587" s="18" t="s">
        <v>52</v>
      </c>
      <c r="X587" s="18" t="s">
        <v>40</v>
      </c>
      <c r="Y587" s="18" t="s">
        <v>1902</v>
      </c>
      <c r="Z587" s="19" t="s">
        <v>68</v>
      </c>
      <c r="AA587" s="20">
        <v>4182597790</v>
      </c>
      <c r="AB587" s="19">
        <v>143276262</v>
      </c>
      <c r="AC587" s="21">
        <v>0</v>
      </c>
      <c r="AD587" s="21">
        <v>0</v>
      </c>
      <c r="AE587" s="21">
        <v>0</v>
      </c>
      <c r="AF587" s="21">
        <v>0</v>
      </c>
      <c r="AG587" s="21">
        <v>0</v>
      </c>
      <c r="AH587" s="21">
        <v>0</v>
      </c>
      <c r="AI587" s="21">
        <v>0</v>
      </c>
      <c r="AJ587" s="21">
        <v>0</v>
      </c>
      <c r="AK587" s="21">
        <v>0</v>
      </c>
      <c r="AL587" s="21">
        <v>0</v>
      </c>
      <c r="AM587" s="21">
        <v>143276262</v>
      </c>
      <c r="AN587" s="21">
        <v>0</v>
      </c>
      <c r="AO587" s="21">
        <v>0</v>
      </c>
      <c r="AP587" s="21">
        <v>0</v>
      </c>
      <c r="AQ587" s="21">
        <v>0</v>
      </c>
      <c r="AR587" s="21">
        <v>0</v>
      </c>
    </row>
    <row r="588" spans="8:44" ht="26" x14ac:dyDescent="0.35">
      <c r="H588" s="16" t="str">
        <f xml:space="preserve"> _xll.EPMOlapMemberO("[CONTRATO].[PARENTH1].[C24152024]","","C24152024","","000;001")</f>
        <v>C24152024</v>
      </c>
      <c r="I588" s="16" t="str">
        <f xml:space="preserve"> _xll.EPMOlapMemberO("[AREA].[PARENTH1].[10000000095001]","","Secretaría General y","","000;001")</f>
        <v>Secretaría General y</v>
      </c>
      <c r="J588" s="17" t="str">
        <f xml:space="preserve"> _xll.EPMOlapMemberO("[RUBRO].[PARENTH1].[5150050003]","","N_CONTRUBUCION_SFC","","000;001")</f>
        <v>N_CONTRUBUCION_SFC</v>
      </c>
      <c r="K588" s="18" t="s">
        <v>1903</v>
      </c>
      <c r="L588" s="18" t="s">
        <v>40</v>
      </c>
      <c r="M588" s="28" t="s">
        <v>1847</v>
      </c>
      <c r="N588" s="18" t="s">
        <v>29</v>
      </c>
      <c r="O588" s="18" t="s">
        <v>1862</v>
      </c>
      <c r="P588" s="28" t="s">
        <v>1904</v>
      </c>
      <c r="Q588" s="28" t="s">
        <v>1905</v>
      </c>
      <c r="R588" s="18" t="s">
        <v>40</v>
      </c>
      <c r="S588" s="18" t="s">
        <v>48</v>
      </c>
      <c r="T588" s="18" t="s">
        <v>35</v>
      </c>
      <c r="U588" s="18" t="s">
        <v>1906</v>
      </c>
      <c r="V588" s="18" t="s">
        <v>1851</v>
      </c>
      <c r="W588" s="18" t="s">
        <v>52</v>
      </c>
      <c r="X588" s="18" t="s">
        <v>40</v>
      </c>
      <c r="Y588" s="18" t="s">
        <v>1906</v>
      </c>
      <c r="Z588" s="19" t="s">
        <v>68</v>
      </c>
      <c r="AA588" s="20">
        <v>4182597790</v>
      </c>
      <c r="AB588" s="19">
        <v>4839457</v>
      </c>
      <c r="AC588" s="21">
        <v>0</v>
      </c>
      <c r="AD588" s="21">
        <v>0</v>
      </c>
      <c r="AE588" s="21">
        <v>2419729</v>
      </c>
      <c r="AF588" s="21">
        <v>0</v>
      </c>
      <c r="AG588" s="21">
        <v>0</v>
      </c>
      <c r="AH588" s="21">
        <v>0</v>
      </c>
      <c r="AI588" s="21">
        <v>0</v>
      </c>
      <c r="AJ588" s="21">
        <v>2419728</v>
      </c>
      <c r="AK588" s="21">
        <v>0</v>
      </c>
      <c r="AL588" s="21">
        <v>0</v>
      </c>
      <c r="AM588" s="21">
        <v>0</v>
      </c>
      <c r="AN588" s="21">
        <v>0</v>
      </c>
      <c r="AO588" s="21">
        <v>0</v>
      </c>
      <c r="AP588" s="21">
        <v>0</v>
      </c>
      <c r="AQ588" s="21">
        <v>0</v>
      </c>
      <c r="AR588" s="21">
        <v>0</v>
      </c>
    </row>
    <row r="589" spans="8:44" ht="26" x14ac:dyDescent="0.35">
      <c r="H589" s="16" t="str">
        <f xml:space="preserve"> _xll.EPMOlapMemberO("[CONTRATO].[PARENTH1].[C24162024]","","C24162024","","000;001")</f>
        <v>C24162024</v>
      </c>
      <c r="I589" s="16" t="str">
        <f xml:space="preserve"> _xll.EPMOlapMemberO("[AREA].[PARENTH1].[10000000095001]","","Secretaría General y","","000;001")</f>
        <v>Secretaría General y</v>
      </c>
      <c r="J589" s="17" t="str">
        <f xml:space="preserve"> _xll.EPMOlapMemberO("[RUBRO].[PARENTH1].[5150050003]","","N_CONTRUBUCION_SFC","","000;001")</f>
        <v>N_CONTRUBUCION_SFC</v>
      </c>
      <c r="K589" s="18" t="s">
        <v>1907</v>
      </c>
      <c r="L589" s="18" t="s">
        <v>40</v>
      </c>
      <c r="M589" s="28" t="s">
        <v>1847</v>
      </c>
      <c r="N589" s="18" t="s">
        <v>29</v>
      </c>
      <c r="O589" s="18" t="s">
        <v>1862</v>
      </c>
      <c r="P589" s="28" t="s">
        <v>1908</v>
      </c>
      <c r="Q589" s="28" t="s">
        <v>1909</v>
      </c>
      <c r="R589" s="18" t="s">
        <v>40</v>
      </c>
      <c r="S589" s="18" t="s">
        <v>48</v>
      </c>
      <c r="T589" s="18" t="s">
        <v>35</v>
      </c>
      <c r="U589" s="18" t="s">
        <v>1910</v>
      </c>
      <c r="V589" s="18" t="s">
        <v>1851</v>
      </c>
      <c r="W589" s="18" t="s">
        <v>52</v>
      </c>
      <c r="X589" s="18" t="s">
        <v>40</v>
      </c>
      <c r="Y589" s="18" t="s">
        <v>1910</v>
      </c>
      <c r="Z589" s="19" t="s">
        <v>68</v>
      </c>
      <c r="AA589" s="20">
        <v>4182597790</v>
      </c>
      <c r="AB589" s="19">
        <v>128000000</v>
      </c>
      <c r="AC589" s="21">
        <v>0</v>
      </c>
      <c r="AD589" s="21">
        <v>0</v>
      </c>
      <c r="AE589" s="21">
        <v>0</v>
      </c>
      <c r="AF589" s="21">
        <v>0</v>
      </c>
      <c r="AG589" s="21">
        <v>0</v>
      </c>
      <c r="AH589" s="21">
        <v>0</v>
      </c>
      <c r="AI589" s="21">
        <v>0</v>
      </c>
      <c r="AJ589" s="21">
        <v>0</v>
      </c>
      <c r="AK589" s="21">
        <v>0</v>
      </c>
      <c r="AL589" s="21">
        <v>0</v>
      </c>
      <c r="AM589" s="21">
        <v>0</v>
      </c>
      <c r="AN589" s="21">
        <v>128000000</v>
      </c>
      <c r="AO589" s="21">
        <v>0</v>
      </c>
      <c r="AP589" s="21">
        <v>0</v>
      </c>
      <c r="AQ589" s="21">
        <v>0</v>
      </c>
      <c r="AR589" s="21">
        <v>0</v>
      </c>
    </row>
    <row r="590" spans="8:44" ht="26" x14ac:dyDescent="0.35">
      <c r="H590" s="16" t="str">
        <f xml:space="preserve"> _xll.EPMOlapMemberO("[CONTRATO].[PARENTH1].[C24172024]","","C24172024","","000;001")</f>
        <v>C24172024</v>
      </c>
      <c r="I590" s="16" t="str">
        <f xml:space="preserve"> _xll.EPMOlapMemberO("[AREA].[PARENTH1].[10000000095001]","","Secretaría General y","","000;001")</f>
        <v>Secretaría General y</v>
      </c>
      <c r="J590" s="17" t="str">
        <f xml:space="preserve"> _xll.EPMOlapMemberO("[RUBRO].[PARENTH1].[5150050003]","","N_CONTRUBUCION_SFC","","000;001")</f>
        <v>N_CONTRUBUCION_SFC</v>
      </c>
      <c r="K590" s="18" t="s">
        <v>1911</v>
      </c>
      <c r="L590" s="18" t="s">
        <v>40</v>
      </c>
      <c r="M590" s="28" t="s">
        <v>1847</v>
      </c>
      <c r="N590" s="18" t="s">
        <v>29</v>
      </c>
      <c r="O590" s="18" t="s">
        <v>1862</v>
      </c>
      <c r="P590" s="28" t="s">
        <v>1912</v>
      </c>
      <c r="Q590" s="28" t="s">
        <v>1870</v>
      </c>
      <c r="R590" s="18" t="s">
        <v>40</v>
      </c>
      <c r="S590" s="18" t="s">
        <v>48</v>
      </c>
      <c r="T590" s="18" t="s">
        <v>35</v>
      </c>
      <c r="U590" s="18" t="s">
        <v>1871</v>
      </c>
      <c r="V590" s="18" t="s">
        <v>1851</v>
      </c>
      <c r="W590" s="18" t="s">
        <v>52</v>
      </c>
      <c r="X590" s="18" t="s">
        <v>40</v>
      </c>
      <c r="Y590" s="18" t="s">
        <v>1871</v>
      </c>
      <c r="Z590" s="19" t="s">
        <v>68</v>
      </c>
      <c r="AA590" s="20">
        <v>4182597790</v>
      </c>
      <c r="AB590" s="19">
        <v>815248</v>
      </c>
      <c r="AC590" s="21">
        <v>0</v>
      </c>
      <c r="AD590" s="21">
        <v>0</v>
      </c>
      <c r="AE590" s="21">
        <v>0</v>
      </c>
      <c r="AF590" s="21">
        <v>0</v>
      </c>
      <c r="AG590" s="21">
        <v>0</v>
      </c>
      <c r="AH590" s="21">
        <v>815248</v>
      </c>
      <c r="AI590" s="21">
        <v>0</v>
      </c>
      <c r="AJ590" s="21">
        <v>0</v>
      </c>
      <c r="AK590" s="21">
        <v>0</v>
      </c>
      <c r="AL590" s="21">
        <v>0</v>
      </c>
      <c r="AM590" s="21">
        <v>0</v>
      </c>
      <c r="AN590" s="21">
        <v>0</v>
      </c>
      <c r="AO590" s="21">
        <v>0</v>
      </c>
      <c r="AP590" s="21">
        <v>0</v>
      </c>
      <c r="AQ590" s="21">
        <v>0</v>
      </c>
      <c r="AR590" s="21">
        <v>0</v>
      </c>
    </row>
    <row r="591" spans="8:44" x14ac:dyDescent="0.35">
      <c r="H591" s="16" t="str">
        <f xml:space="preserve"> _xll.EPMOlapMemberO("[CONTRATO].[PARENTH1].[C24182024]","","C24182024","","000;001")</f>
        <v>C24182024</v>
      </c>
      <c r="I591" s="16" t="str">
        <f xml:space="preserve"> _xll.EPMOlapMemberO("[AREA].[PARENTH1].[10000000095001]","","Secretaría General y","","000;001")</f>
        <v>Secretaría General y</v>
      </c>
      <c r="J591" s="17" t="str">
        <f xml:space="preserve"> _xll.EPMOlapMemberO("[RUBRO].[PARENTH1].[5130200000]","","AVALUOS","","000;001")</f>
        <v>AVALUOS</v>
      </c>
      <c r="K591" s="18" t="s">
        <v>1913</v>
      </c>
      <c r="L591" s="18" t="s">
        <v>40</v>
      </c>
      <c r="M591" s="28" t="s">
        <v>1847</v>
      </c>
      <c r="N591" s="18" t="s">
        <v>29</v>
      </c>
      <c r="O591" s="18" t="s">
        <v>61</v>
      </c>
      <c r="P591" s="28" t="s">
        <v>1914</v>
      </c>
      <c r="Q591" s="28" t="s">
        <v>1915</v>
      </c>
      <c r="R591" s="18" t="s">
        <v>40</v>
      </c>
      <c r="S591" s="18" t="s">
        <v>48</v>
      </c>
      <c r="T591" s="18" t="s">
        <v>35</v>
      </c>
      <c r="U591" s="18" t="s">
        <v>1916</v>
      </c>
      <c r="V591" s="18" t="s">
        <v>1851</v>
      </c>
      <c r="W591" s="18" t="s">
        <v>67</v>
      </c>
      <c r="X591" s="18" t="s">
        <v>40</v>
      </c>
      <c r="Y591" s="18" t="s">
        <v>1916</v>
      </c>
      <c r="Z591" s="19" t="s">
        <v>68</v>
      </c>
      <c r="AA591" s="20">
        <v>304350480</v>
      </c>
      <c r="AB591" s="19">
        <v>9000000</v>
      </c>
      <c r="AC591" s="21">
        <v>3000000</v>
      </c>
      <c r="AD591" s="21">
        <v>3000000</v>
      </c>
      <c r="AE591" s="21">
        <v>3000000</v>
      </c>
      <c r="AF591" s="21">
        <v>0</v>
      </c>
      <c r="AG591" s="21">
        <v>0</v>
      </c>
      <c r="AH591" s="21">
        <v>0</v>
      </c>
      <c r="AI591" s="21">
        <v>0</v>
      </c>
      <c r="AJ591" s="21">
        <v>0</v>
      </c>
      <c r="AK591" s="21">
        <v>0</v>
      </c>
      <c r="AL591" s="21">
        <v>0</v>
      </c>
      <c r="AM591" s="21">
        <v>0</v>
      </c>
      <c r="AN591" s="21">
        <v>0</v>
      </c>
      <c r="AO591" s="21">
        <v>0</v>
      </c>
      <c r="AP591" s="21">
        <v>0</v>
      </c>
      <c r="AQ591" s="21">
        <v>0</v>
      </c>
      <c r="AR591" s="21">
        <v>0</v>
      </c>
    </row>
    <row r="592" spans="8:44" x14ac:dyDescent="0.35">
      <c r="H592" s="16" t="str">
        <f xml:space="preserve"> _xll.EPMOlapMemberO("[CONTRATO].[PARENTH1].[C24192024]","","C24192024","","000;001")</f>
        <v>C24192024</v>
      </c>
      <c r="I592" s="16" t="str">
        <f xml:space="preserve"> _xll.EPMOlapMemberO("[AREA].[PARENTH1].[10000000095001]","","Secretaría General y","","000;001")</f>
        <v>Secretaría General y</v>
      </c>
      <c r="J592" s="17" t="str">
        <f xml:space="preserve"> _xll.EPMOlapMemberO("[RUBRO].[PARENTH1].[5130200000]","","AVALUOS","","000;001")</f>
        <v>AVALUOS</v>
      </c>
      <c r="K592" s="18" t="s">
        <v>1917</v>
      </c>
      <c r="L592" s="18" t="s">
        <v>40</v>
      </c>
      <c r="M592" s="28" t="s">
        <v>1847</v>
      </c>
      <c r="N592" s="18" t="s">
        <v>29</v>
      </c>
      <c r="O592" s="18" t="s">
        <v>61</v>
      </c>
      <c r="P592" s="28" t="s">
        <v>1914</v>
      </c>
      <c r="Q592" s="28" t="s">
        <v>1918</v>
      </c>
      <c r="R592" s="18" t="s">
        <v>40</v>
      </c>
      <c r="S592" s="18" t="s">
        <v>48</v>
      </c>
      <c r="T592" s="18" t="s">
        <v>35</v>
      </c>
      <c r="U592" s="18" t="s">
        <v>1916</v>
      </c>
      <c r="V592" s="18" t="s">
        <v>1851</v>
      </c>
      <c r="W592" s="18" t="s">
        <v>67</v>
      </c>
      <c r="X592" s="18" t="s">
        <v>40</v>
      </c>
      <c r="Y592" s="18" t="s">
        <v>1916</v>
      </c>
      <c r="Z592" s="19" t="s">
        <v>68</v>
      </c>
      <c r="AA592" s="20">
        <v>304350480</v>
      </c>
      <c r="AB592" s="19">
        <v>32175000</v>
      </c>
      <c r="AC592" s="21">
        <v>0</v>
      </c>
      <c r="AD592" s="21">
        <v>0</v>
      </c>
      <c r="AE592" s="21">
        <v>0</v>
      </c>
      <c r="AF592" s="21">
        <v>975000</v>
      </c>
      <c r="AG592" s="21">
        <v>3900000</v>
      </c>
      <c r="AH592" s="21">
        <v>3900000</v>
      </c>
      <c r="AI592" s="21">
        <v>3900000</v>
      </c>
      <c r="AJ592" s="21">
        <v>3900000</v>
      </c>
      <c r="AK592" s="21">
        <v>3900000</v>
      </c>
      <c r="AL592" s="21">
        <v>3900000</v>
      </c>
      <c r="AM592" s="21">
        <v>3900000</v>
      </c>
      <c r="AN592" s="21">
        <v>3900000</v>
      </c>
      <c r="AO592" s="21">
        <v>0</v>
      </c>
      <c r="AP592" s="21">
        <v>0</v>
      </c>
      <c r="AQ592" s="21">
        <v>0</v>
      </c>
      <c r="AR592" s="21">
        <v>0</v>
      </c>
    </row>
    <row r="593" spans="8:44" ht="58" x14ac:dyDescent="0.35">
      <c r="H593" s="16" t="str">
        <f xml:space="preserve"> _xll.EPMOlapMemberO("[CONTRATO].[PARENTH1].[C35012024]","","C35012024","","000;001")</f>
        <v>C35012024</v>
      </c>
      <c r="I593" s="16" t="str">
        <f xml:space="preserve"> _xll.EPMOlapMemberO("[AREA].[PARENTH1].[10000000035010]","","Gcia. Experiencia de","","000;001")</f>
        <v>Gcia. Experiencia de</v>
      </c>
      <c r="J593" s="17" t="str">
        <f xml:space="preserve"> _xll.EPMOlapMemberO("[RUBRO].[PARENTH1].[5190950003]","","CAPACITACION CLIENTES EXTERNOS","","000;001")</f>
        <v>CAPACITACION CLIENTES EXTERNOS</v>
      </c>
      <c r="K593" s="18" t="s">
        <v>1919</v>
      </c>
      <c r="L593" s="18" t="s">
        <v>40</v>
      </c>
      <c r="M593" s="28" t="s">
        <v>1920</v>
      </c>
      <c r="N593" s="18" t="s">
        <v>29</v>
      </c>
      <c r="O593" s="18" t="s">
        <v>1921</v>
      </c>
      <c r="P593" s="28" t="s">
        <v>40</v>
      </c>
      <c r="Q593" s="28" t="s">
        <v>1922</v>
      </c>
      <c r="R593" s="18" t="s">
        <v>1923</v>
      </c>
      <c r="S593" s="18" t="s">
        <v>838</v>
      </c>
      <c r="T593" s="18" t="s">
        <v>35</v>
      </c>
      <c r="U593" s="18" t="s">
        <v>1924</v>
      </c>
      <c r="V593" s="18" t="s">
        <v>1925</v>
      </c>
      <c r="W593" s="18" t="s">
        <v>67</v>
      </c>
      <c r="X593" s="18" t="s">
        <v>40</v>
      </c>
      <c r="Y593" s="18" t="s">
        <v>40</v>
      </c>
      <c r="Z593" s="19" t="s">
        <v>68</v>
      </c>
      <c r="AA593" s="20">
        <v>127500000</v>
      </c>
      <c r="AB593" s="19">
        <v>127500000</v>
      </c>
      <c r="AC593" s="21">
        <v>0</v>
      </c>
      <c r="AD593" s="21">
        <v>0</v>
      </c>
      <c r="AE593" s="21">
        <v>12750000</v>
      </c>
      <c r="AF593" s="21">
        <v>12750000</v>
      </c>
      <c r="AG593" s="21">
        <v>12750000</v>
      </c>
      <c r="AH593" s="21">
        <v>12750000</v>
      </c>
      <c r="AI593" s="21">
        <v>12750000</v>
      </c>
      <c r="AJ593" s="21">
        <v>12750000</v>
      </c>
      <c r="AK593" s="21">
        <v>12750000</v>
      </c>
      <c r="AL593" s="21">
        <v>12750000</v>
      </c>
      <c r="AM593" s="21">
        <v>12750000</v>
      </c>
      <c r="AN593" s="21">
        <v>12750000</v>
      </c>
      <c r="AO593" s="21">
        <v>0</v>
      </c>
      <c r="AP593" s="21">
        <v>0</v>
      </c>
      <c r="AQ593" s="21">
        <v>0</v>
      </c>
      <c r="AR593" s="21">
        <v>0</v>
      </c>
    </row>
    <row r="594" spans="8:44" ht="58" x14ac:dyDescent="0.35">
      <c r="H594" s="16" t="str">
        <f xml:space="preserve"> _xll.EPMOlapMemberO("[CONTRATO].[PARENTH1].[C35022024]","","C35022024","","000;001")</f>
        <v>C35022024</v>
      </c>
      <c r="I594" s="16" t="str">
        <f xml:space="preserve"> _xll.EPMOlapMemberO("[AREA].[PARENTH1].[10000000035010]","","Gcia. Experiencia de","","000;001")</f>
        <v>Gcia. Experiencia de</v>
      </c>
      <c r="J594" s="17" t="str">
        <f xml:space="preserve"> _xll.EPMOlapMemberO("[RUBRO].[PARENTH1].[5190950002]","","CONVENIOS COMERCIALES","","000;001")</f>
        <v>CONVENIOS COMERCIALES</v>
      </c>
      <c r="K594" s="18" t="s">
        <v>1926</v>
      </c>
      <c r="L594" s="18" t="s">
        <v>40</v>
      </c>
      <c r="M594" s="28" t="s">
        <v>1920</v>
      </c>
      <c r="N594" s="18" t="s">
        <v>29</v>
      </c>
      <c r="O594" s="18" t="s">
        <v>1927</v>
      </c>
      <c r="P594" s="28" t="s">
        <v>40</v>
      </c>
      <c r="Q594" s="28" t="s">
        <v>1928</v>
      </c>
      <c r="R594" s="18" t="s">
        <v>1929</v>
      </c>
      <c r="S594" s="18" t="s">
        <v>1930</v>
      </c>
      <c r="T594" s="18" t="s">
        <v>35</v>
      </c>
      <c r="U594" s="18" t="s">
        <v>1931</v>
      </c>
      <c r="V594" s="18" t="s">
        <v>1925</v>
      </c>
      <c r="W594" s="18" t="s">
        <v>67</v>
      </c>
      <c r="X594" s="18" t="s">
        <v>40</v>
      </c>
      <c r="Y594" s="18" t="s">
        <v>40</v>
      </c>
      <c r="Z594" s="19" t="s">
        <v>68</v>
      </c>
      <c r="AA594" s="20">
        <v>855879984</v>
      </c>
      <c r="AB594" s="19">
        <v>326880000</v>
      </c>
      <c r="AC594" s="21">
        <v>0</v>
      </c>
      <c r="AD594" s="21">
        <v>0</v>
      </c>
      <c r="AE594" s="21">
        <v>0</v>
      </c>
      <c r="AF594" s="21">
        <v>0</v>
      </c>
      <c r="AG594" s="21">
        <v>0</v>
      </c>
      <c r="AH594" s="21">
        <v>0</v>
      </c>
      <c r="AI594" s="21">
        <v>0</v>
      </c>
      <c r="AJ594" s="21">
        <v>65376000</v>
      </c>
      <c r="AK594" s="21">
        <v>65376000</v>
      </c>
      <c r="AL594" s="21">
        <v>65376000</v>
      </c>
      <c r="AM594" s="21">
        <v>65376000</v>
      </c>
      <c r="AN594" s="21">
        <v>65376000</v>
      </c>
      <c r="AO594" s="21">
        <v>0</v>
      </c>
      <c r="AP594" s="21">
        <v>0</v>
      </c>
      <c r="AQ594" s="21">
        <v>0</v>
      </c>
      <c r="AR594" s="21">
        <v>0</v>
      </c>
    </row>
    <row r="595" spans="8:44" ht="26" x14ac:dyDescent="0.35">
      <c r="H595" s="16" t="str">
        <f xml:space="preserve"> _xll.EPMOlapMemberO("[CONTRATO].[PARENTH1].[C35032024]","","C35032024","","000;001")</f>
        <v>C35032024</v>
      </c>
      <c r="I595" s="16" t="str">
        <f xml:space="preserve"> _xll.EPMOlapMemberO("[AREA].[PARENTH1].[10000000035010]","","Gcia. Experiencia de","","000;001")</f>
        <v>Gcia. Experiencia de</v>
      </c>
      <c r="J595" s="17" t="str">
        <f xml:space="preserve"> _xll.EPMOlapMemberO("[RUBRO].[PARENTH1].[5190950002]","","CONVENIOS COMERCIALES","","000;001")</f>
        <v>CONVENIOS COMERCIALES</v>
      </c>
      <c r="K595" s="18" t="s">
        <v>1932</v>
      </c>
      <c r="L595" s="18" t="s">
        <v>40</v>
      </c>
      <c r="M595" s="28" t="s">
        <v>1920</v>
      </c>
      <c r="N595" s="18" t="s">
        <v>29</v>
      </c>
      <c r="O595" s="18" t="s">
        <v>1927</v>
      </c>
      <c r="P595" s="28" t="s">
        <v>40</v>
      </c>
      <c r="Q595" s="28" t="s">
        <v>1933</v>
      </c>
      <c r="R595" s="18" t="s">
        <v>40</v>
      </c>
      <c r="S595" s="18" t="s">
        <v>40</v>
      </c>
      <c r="T595" s="18" t="s">
        <v>40</v>
      </c>
      <c r="U595" s="18" t="s">
        <v>1934</v>
      </c>
      <c r="V595" s="18" t="s">
        <v>1925</v>
      </c>
      <c r="W595" s="18" t="s">
        <v>52</v>
      </c>
      <c r="X595" s="18" t="s">
        <v>40</v>
      </c>
      <c r="Y595" s="18" t="s">
        <v>40</v>
      </c>
      <c r="Z595" s="19" t="s">
        <v>68</v>
      </c>
      <c r="AA595" s="20">
        <v>855879984</v>
      </c>
      <c r="AB595" s="19">
        <v>528999984</v>
      </c>
      <c r="AC595" s="21">
        <v>44083332</v>
      </c>
      <c r="AD595" s="21">
        <v>44083332</v>
      </c>
      <c r="AE595" s="21">
        <v>44083332</v>
      </c>
      <c r="AF595" s="21">
        <v>44083332</v>
      </c>
      <c r="AG595" s="21">
        <v>44083332</v>
      </c>
      <c r="AH595" s="21">
        <v>44083332</v>
      </c>
      <c r="AI595" s="21">
        <v>44083332</v>
      </c>
      <c r="AJ595" s="21">
        <v>44083332</v>
      </c>
      <c r="AK595" s="21">
        <v>44083332</v>
      </c>
      <c r="AL595" s="21">
        <v>44083332</v>
      </c>
      <c r="AM595" s="21">
        <v>44083332</v>
      </c>
      <c r="AN595" s="21">
        <v>44083332</v>
      </c>
      <c r="AO595" s="21">
        <v>0</v>
      </c>
      <c r="AP595" s="21">
        <v>0</v>
      </c>
      <c r="AQ595" s="21">
        <v>0</v>
      </c>
      <c r="AR595" s="21">
        <v>0</v>
      </c>
    </row>
    <row r="596" spans="8:44" x14ac:dyDescent="0.35">
      <c r="H596" s="16" t="str">
        <f xml:space="preserve"> _xll.EPMOlapMemberO("[CONTRATO].[PARENTH1].[C35042024]","","C35042024","","000;001")</f>
        <v>C35042024</v>
      </c>
      <c r="I596" s="16" t="str">
        <f xml:space="preserve"> _xll.EPMOlapMemberO("[AREA].[PARENTH1].[10000000035010]","","Gcia. Experiencia de","","000;001")</f>
        <v>Gcia. Experiencia de</v>
      </c>
      <c r="J596" s="17" t="str">
        <f xml:space="preserve"> _xll.EPMOlapMemberO("[RUBRO].[PARENTH1].[5130200000]","","AVALUOS","","000;001")</f>
        <v>AVALUOS</v>
      </c>
      <c r="K596" s="18" t="s">
        <v>1935</v>
      </c>
      <c r="L596" s="18" t="s">
        <v>40</v>
      </c>
      <c r="M596" s="28" t="s">
        <v>1920</v>
      </c>
      <c r="N596" s="18" t="s">
        <v>29</v>
      </c>
      <c r="O596" s="18" t="s">
        <v>61</v>
      </c>
      <c r="P596" s="28" t="s">
        <v>40</v>
      </c>
      <c r="Q596" s="28" t="s">
        <v>1936</v>
      </c>
      <c r="R596" s="18" t="s">
        <v>1937</v>
      </c>
      <c r="S596" s="18" t="s">
        <v>48</v>
      </c>
      <c r="T596" s="18" t="s">
        <v>114</v>
      </c>
      <c r="U596" s="18" t="s">
        <v>1938</v>
      </c>
      <c r="V596" s="18" t="s">
        <v>1925</v>
      </c>
      <c r="W596" s="18" t="s">
        <v>67</v>
      </c>
      <c r="X596" s="18" t="s">
        <v>40</v>
      </c>
      <c r="Y596" s="18" t="s">
        <v>40</v>
      </c>
      <c r="Z596" s="19" t="s">
        <v>41</v>
      </c>
      <c r="AA596" s="20">
        <v>142258876</v>
      </c>
      <c r="AB596" s="19">
        <v>18337233</v>
      </c>
      <c r="AC596" s="21">
        <v>6112411</v>
      </c>
      <c r="AD596" s="21">
        <v>6112411</v>
      </c>
      <c r="AE596" s="21">
        <v>6112411</v>
      </c>
      <c r="AF596" s="21">
        <v>0</v>
      </c>
      <c r="AG596" s="21">
        <v>0</v>
      </c>
      <c r="AH596" s="21">
        <v>0</v>
      </c>
      <c r="AI596" s="21">
        <v>0</v>
      </c>
      <c r="AJ596" s="21">
        <v>0</v>
      </c>
      <c r="AK596" s="21">
        <v>0</v>
      </c>
      <c r="AL596" s="21">
        <v>0</v>
      </c>
      <c r="AM596" s="21">
        <v>0</v>
      </c>
      <c r="AN596" s="21">
        <v>0</v>
      </c>
      <c r="AO596" s="21">
        <v>0</v>
      </c>
      <c r="AP596" s="21">
        <v>0</v>
      </c>
      <c r="AQ596" s="21">
        <v>0</v>
      </c>
      <c r="AR596" s="21">
        <v>0</v>
      </c>
    </row>
    <row r="597" spans="8:44" ht="58" x14ac:dyDescent="0.35">
      <c r="H597" s="16" t="str">
        <f xml:space="preserve"> _xll.EPMOlapMemberO("[CONTRATO].[PARENTH1].[C35052024]","","C35052024","","000;001")</f>
        <v>C35052024</v>
      </c>
      <c r="I597" s="16" t="str">
        <f xml:space="preserve"> _xll.EPMOlapMemberO("[AREA].[PARENTH1].[10000000035010]","","Gcia. Experiencia de","","000;001")</f>
        <v>Gcia. Experiencia de</v>
      </c>
      <c r="J597" s="17" t="str">
        <f xml:space="preserve"> _xll.EPMOlapMemberO("[RUBRO].[PARENTH1].[5130200000]","","AVALUOS","","000;001")</f>
        <v>AVALUOS</v>
      </c>
      <c r="K597" s="18" t="s">
        <v>1939</v>
      </c>
      <c r="L597" s="18" t="s">
        <v>40</v>
      </c>
      <c r="M597" s="28" t="s">
        <v>1920</v>
      </c>
      <c r="N597" s="18" t="s">
        <v>29</v>
      </c>
      <c r="O597" s="18" t="s">
        <v>61</v>
      </c>
      <c r="P597" s="28" t="s">
        <v>40</v>
      </c>
      <c r="Q597" s="28" t="s">
        <v>1940</v>
      </c>
      <c r="R597" s="18" t="s">
        <v>1937</v>
      </c>
      <c r="S597" s="18" t="s">
        <v>838</v>
      </c>
      <c r="T597" s="18" t="s">
        <v>35</v>
      </c>
      <c r="U597" s="18" t="s">
        <v>1941</v>
      </c>
      <c r="V597" s="18" t="s">
        <v>1925</v>
      </c>
      <c r="W597" s="18" t="s">
        <v>67</v>
      </c>
      <c r="X597" s="18" t="s">
        <v>40</v>
      </c>
      <c r="Y597" s="18" t="s">
        <v>40</v>
      </c>
      <c r="Z597" s="19" t="s">
        <v>68</v>
      </c>
      <c r="AA597" s="20">
        <v>142258876</v>
      </c>
      <c r="AB597" s="19">
        <v>75000000</v>
      </c>
      <c r="AC597" s="21">
        <v>0</v>
      </c>
      <c r="AD597" s="21">
        <v>0</v>
      </c>
      <c r="AE597" s="21">
        <v>7500000</v>
      </c>
      <c r="AF597" s="21">
        <v>7500000</v>
      </c>
      <c r="AG597" s="21">
        <v>7500000</v>
      </c>
      <c r="AH597" s="21">
        <v>7500000</v>
      </c>
      <c r="AI597" s="21">
        <v>7500000</v>
      </c>
      <c r="AJ597" s="21">
        <v>7500000</v>
      </c>
      <c r="AK597" s="21">
        <v>7500000</v>
      </c>
      <c r="AL597" s="21">
        <v>7500000</v>
      </c>
      <c r="AM597" s="21">
        <v>7500000</v>
      </c>
      <c r="AN597" s="21">
        <v>7500000</v>
      </c>
      <c r="AO597" s="21">
        <v>0</v>
      </c>
      <c r="AP597" s="21">
        <v>0</v>
      </c>
      <c r="AQ597" s="21">
        <v>0</v>
      </c>
      <c r="AR597" s="21">
        <v>0</v>
      </c>
    </row>
    <row r="598" spans="8:44" ht="52" x14ac:dyDescent="0.35">
      <c r="H598" s="16" t="str">
        <f xml:space="preserve"> _xll.EPMOlapMemberO("[CONTRATO].[PARENTH1].[C35072024]","","C35072024","","000;001")</f>
        <v>C35072024</v>
      </c>
      <c r="I598" s="16" t="str">
        <f xml:space="preserve"> _xll.EPMOlapMemberO("[AREA].[PARENTH1].[10000000035010]","","Gcia. Experiencia de","","000;001")</f>
        <v>Gcia. Experiencia de</v>
      </c>
      <c r="J598" s="17" t="str">
        <f xml:space="preserve"> _xll.EPMOlapMemberO("[RUBRO].[PARENTH1].[5164400000]","","N_SERVICIOS TEMPORALES RIESGOS LABORALES","","000;001")</f>
        <v>N_SERVICIOS TEMPORALES RIESGOS LABORALES</v>
      </c>
      <c r="K598" s="18" t="s">
        <v>1942</v>
      </c>
      <c r="L598" s="18" t="s">
        <v>40</v>
      </c>
      <c r="M598" s="28" t="s">
        <v>1920</v>
      </c>
      <c r="N598" s="18" t="s">
        <v>29</v>
      </c>
      <c r="O598" s="18" t="s">
        <v>1943</v>
      </c>
      <c r="P598" s="28" t="s">
        <v>40</v>
      </c>
      <c r="Q598" s="28" t="s">
        <v>1944</v>
      </c>
      <c r="R598" s="18" t="s">
        <v>1945</v>
      </c>
      <c r="S598" s="18" t="s">
        <v>1930</v>
      </c>
      <c r="T598" s="18" t="s">
        <v>35</v>
      </c>
      <c r="U598" s="18" t="s">
        <v>1946</v>
      </c>
      <c r="V598" s="18" t="s">
        <v>1947</v>
      </c>
      <c r="W598" s="18" t="s">
        <v>67</v>
      </c>
      <c r="X598" s="18" t="s">
        <v>40</v>
      </c>
      <c r="Y598" s="18" t="s">
        <v>40</v>
      </c>
      <c r="Z598" s="19" t="s">
        <v>68</v>
      </c>
      <c r="AA598" s="20">
        <v>116035560</v>
      </c>
      <c r="AB598" s="19">
        <v>104035560</v>
      </c>
      <c r="AC598" s="21">
        <v>0</v>
      </c>
      <c r="AD598" s="21">
        <v>0</v>
      </c>
      <c r="AE598" s="21">
        <v>0</v>
      </c>
      <c r="AF598" s="21">
        <v>0</v>
      </c>
      <c r="AG598" s="21">
        <v>0</v>
      </c>
      <c r="AH598" s="21">
        <v>0</v>
      </c>
      <c r="AI598" s="21">
        <v>0</v>
      </c>
      <c r="AJ598" s="21">
        <v>20807112</v>
      </c>
      <c r="AK598" s="21">
        <v>20807112</v>
      </c>
      <c r="AL598" s="21">
        <v>20807112</v>
      </c>
      <c r="AM598" s="21">
        <v>20807112</v>
      </c>
      <c r="AN598" s="21">
        <v>20807112</v>
      </c>
      <c r="AO598" s="21">
        <v>0</v>
      </c>
      <c r="AP598" s="21">
        <v>0</v>
      </c>
      <c r="AQ598" s="21">
        <v>0</v>
      </c>
      <c r="AR598" s="21">
        <v>0</v>
      </c>
    </row>
    <row r="599" spans="8:44" ht="39" x14ac:dyDescent="0.35">
      <c r="H599" s="16" t="str">
        <f xml:space="preserve"> _xll.EPMOlapMemberO("[CONTRATO].[PARENTH1].[C35082024]","","C35082024","","000;001")</f>
        <v>C35082024</v>
      </c>
      <c r="I599" s="16" t="str">
        <f xml:space="preserve"> _xll.EPMOlapMemberO("[AREA].[PARENTH1].[10000000035003]","","Gcia. Mercadeo y Com","","000;001")</f>
        <v>Gcia. Mercadeo y Com</v>
      </c>
      <c r="J599" s="17" t="str">
        <f xml:space="preserve"> _xll.EPMOlapMemberO("[RUBRO].[PARENTH1].[5164050001]","","N-PUBLICIDAD Y PROPAGANDA - ARL","","000;001")</f>
        <v>N-PUBLICIDAD Y PROPAGANDA - ARL</v>
      </c>
      <c r="K599" s="18" t="s">
        <v>1948</v>
      </c>
      <c r="L599" s="18" t="s">
        <v>40</v>
      </c>
      <c r="M599" s="28" t="s">
        <v>1949</v>
      </c>
      <c r="N599" s="18" t="s">
        <v>29</v>
      </c>
      <c r="O599" s="18" t="s">
        <v>1950</v>
      </c>
      <c r="P599" s="28" t="s">
        <v>40</v>
      </c>
      <c r="Q599" s="28" t="s">
        <v>3400</v>
      </c>
      <c r="R599" s="18" t="s">
        <v>1951</v>
      </c>
      <c r="S599" s="18" t="s">
        <v>3399</v>
      </c>
      <c r="T599" s="18" t="s">
        <v>35</v>
      </c>
      <c r="U599" s="18" t="s">
        <v>1952</v>
      </c>
      <c r="V599" s="18" t="s">
        <v>1925</v>
      </c>
      <c r="W599" s="18" t="s">
        <v>67</v>
      </c>
      <c r="X599" s="18" t="s">
        <v>40</v>
      </c>
      <c r="Y599" s="18" t="s">
        <v>40</v>
      </c>
      <c r="Z599" s="19" t="s">
        <v>68</v>
      </c>
      <c r="AA599" s="20">
        <v>3242120000</v>
      </c>
      <c r="AB599" s="19">
        <v>1000000000</v>
      </c>
      <c r="AC599" s="21">
        <v>0</v>
      </c>
      <c r="AD599" s="21">
        <v>0</v>
      </c>
      <c r="AE599" s="21">
        <v>0</v>
      </c>
      <c r="AF599" s="21">
        <v>111111111</v>
      </c>
      <c r="AG599" s="21">
        <v>111111111</v>
      </c>
      <c r="AH599" s="21">
        <v>111111111</v>
      </c>
      <c r="AI599" s="21">
        <v>111111111</v>
      </c>
      <c r="AJ599" s="21">
        <v>111111111</v>
      </c>
      <c r="AK599" s="21">
        <v>111111111</v>
      </c>
      <c r="AL599" s="21">
        <v>111111111</v>
      </c>
      <c r="AM599" s="21">
        <v>111111111</v>
      </c>
      <c r="AN599" s="21">
        <v>111111112</v>
      </c>
      <c r="AO599" s="21">
        <v>0</v>
      </c>
      <c r="AP599" s="21">
        <v>0</v>
      </c>
      <c r="AQ599" s="21">
        <v>0</v>
      </c>
      <c r="AR599" s="21">
        <v>0</v>
      </c>
    </row>
    <row r="600" spans="8:44" ht="52" x14ac:dyDescent="0.35">
      <c r="H600" s="16" t="str">
        <f xml:space="preserve"> _xll.EPMOlapMemberO("[CONTRATO].[PARENTH1].[C35092024]","","C35092024","","000;001")</f>
        <v>C35092024</v>
      </c>
      <c r="I600" s="16" t="str">
        <f xml:space="preserve"> _xll.EPMOlapMemberO("[AREA].[PARENTH1].[10000000035003]","","Gcia. Mercadeo y Com","","000;001")</f>
        <v>Gcia. Mercadeo y Com</v>
      </c>
      <c r="J600" s="17" t="str">
        <f xml:space="preserve"> _xll.EPMOlapMemberO("[RUBRO].[PARENTH1].[5164400000]","","N_SERVICIOS TEMPORALES RIESGOS LABORALES","","000;001")</f>
        <v>N_SERVICIOS TEMPORALES RIESGOS LABORALES</v>
      </c>
      <c r="K600" s="18" t="s">
        <v>1953</v>
      </c>
      <c r="L600" s="18" t="s">
        <v>40</v>
      </c>
      <c r="M600" s="28" t="s">
        <v>1949</v>
      </c>
      <c r="N600" s="18" t="s">
        <v>29</v>
      </c>
      <c r="O600" s="18" t="s">
        <v>1943</v>
      </c>
      <c r="P600" s="28" t="s">
        <v>40</v>
      </c>
      <c r="Q600" s="28" t="s">
        <v>1954</v>
      </c>
      <c r="R600" s="18" t="s">
        <v>1955</v>
      </c>
      <c r="S600" s="18" t="s">
        <v>199</v>
      </c>
      <c r="T600" s="18" t="s">
        <v>35</v>
      </c>
      <c r="U600" s="18" t="s">
        <v>1956</v>
      </c>
      <c r="V600" s="18" t="s">
        <v>1925</v>
      </c>
      <c r="W600" s="18" t="s">
        <v>67</v>
      </c>
      <c r="X600" s="18" t="s">
        <v>40</v>
      </c>
      <c r="Y600" s="18" t="s">
        <v>40</v>
      </c>
      <c r="Z600" s="19" t="s">
        <v>68</v>
      </c>
      <c r="AA600" s="20">
        <v>2069426260</v>
      </c>
      <c r="AB600" s="19">
        <v>100000000</v>
      </c>
      <c r="AC600" s="21">
        <v>0</v>
      </c>
      <c r="AD600" s="21">
        <v>0</v>
      </c>
      <c r="AE600" s="21">
        <v>0</v>
      </c>
      <c r="AF600" s="21">
        <v>0</v>
      </c>
      <c r="AG600" s="21">
        <v>12500000</v>
      </c>
      <c r="AH600" s="21">
        <v>12500000</v>
      </c>
      <c r="AI600" s="21">
        <v>12500000</v>
      </c>
      <c r="AJ600" s="21">
        <v>12500000</v>
      </c>
      <c r="AK600" s="21">
        <v>12500000</v>
      </c>
      <c r="AL600" s="21">
        <v>12500000</v>
      </c>
      <c r="AM600" s="21">
        <v>12500000</v>
      </c>
      <c r="AN600" s="21">
        <v>12500000</v>
      </c>
      <c r="AO600" s="21">
        <v>0</v>
      </c>
      <c r="AP600" s="21">
        <v>0</v>
      </c>
      <c r="AQ600" s="21">
        <v>0</v>
      </c>
      <c r="AR600" s="21">
        <v>0</v>
      </c>
    </row>
    <row r="601" spans="8:44" ht="52" x14ac:dyDescent="0.35">
      <c r="H601" s="16" t="str">
        <f xml:space="preserve"> _xll.EPMOlapMemberO("[CONTRATO].[PARENTH1].[C35102024]","","C35102024","","000;001")</f>
        <v>C35102024</v>
      </c>
      <c r="I601" s="16" t="str">
        <f xml:space="preserve"> _xll.EPMOlapMemberO("[AREA].[PARENTH1].[10000000035003]","","Gcia. Mercadeo y Com","","000;001")</f>
        <v>Gcia. Mercadeo y Com</v>
      </c>
      <c r="J601" s="17" t="str">
        <f xml:space="preserve"> _xll.EPMOlapMemberO("[RUBRO].[PARENTH1].[5164400000]","","N_SERVICIOS TEMPORALES RIESGOS LABORALES","","000;001")</f>
        <v>N_SERVICIOS TEMPORALES RIESGOS LABORALES</v>
      </c>
      <c r="K601" s="18" t="s">
        <v>1957</v>
      </c>
      <c r="L601" s="18" t="s">
        <v>40</v>
      </c>
      <c r="M601" s="28" t="s">
        <v>1949</v>
      </c>
      <c r="N601" s="18" t="s">
        <v>29</v>
      </c>
      <c r="O601" s="18" t="s">
        <v>1943</v>
      </c>
      <c r="P601" s="28" t="s">
        <v>40</v>
      </c>
      <c r="Q601" s="28" t="s">
        <v>1958</v>
      </c>
      <c r="R601" s="18" t="s">
        <v>1959</v>
      </c>
      <c r="S601" s="18" t="s">
        <v>1960</v>
      </c>
      <c r="T601" s="18" t="s">
        <v>35</v>
      </c>
      <c r="U601" s="18" t="s">
        <v>1961</v>
      </c>
      <c r="V601" s="18" t="s">
        <v>1925</v>
      </c>
      <c r="W601" s="18" t="s">
        <v>67</v>
      </c>
      <c r="X601" s="18" t="s">
        <v>40</v>
      </c>
      <c r="Y601" s="18" t="s">
        <v>40</v>
      </c>
      <c r="Z601" s="19" t="s">
        <v>68</v>
      </c>
      <c r="AA601" s="20">
        <v>2069426260</v>
      </c>
      <c r="AB601" s="19">
        <v>640000000</v>
      </c>
      <c r="AC601" s="21">
        <v>0</v>
      </c>
      <c r="AD601" s="21">
        <v>0</v>
      </c>
      <c r="AE601" s="21">
        <v>200000000</v>
      </c>
      <c r="AF601" s="21">
        <v>65000000</v>
      </c>
      <c r="AG601" s="21">
        <v>65000000</v>
      </c>
      <c r="AH601" s="21">
        <v>65000000</v>
      </c>
      <c r="AI601" s="21">
        <v>65000000</v>
      </c>
      <c r="AJ601" s="21">
        <v>60000000</v>
      </c>
      <c r="AK601" s="21">
        <v>60000000</v>
      </c>
      <c r="AL601" s="21">
        <v>60000000</v>
      </c>
      <c r="AM601" s="21">
        <v>0</v>
      </c>
      <c r="AN601" s="21">
        <v>0</v>
      </c>
      <c r="AO601" s="21">
        <v>0</v>
      </c>
      <c r="AP601" s="21">
        <v>0</v>
      </c>
      <c r="AQ601" s="21">
        <v>0</v>
      </c>
      <c r="AR601" s="21">
        <v>0</v>
      </c>
    </row>
    <row r="602" spans="8:44" ht="52" x14ac:dyDescent="0.35">
      <c r="H602" s="16" t="str">
        <f xml:space="preserve"> _xll.EPMOlapMemberO("[CONTRATO].[PARENTH1].[C35112024]","","C35112024","","000;001")</f>
        <v>C35112024</v>
      </c>
      <c r="I602" s="16" t="str">
        <f xml:space="preserve"> _xll.EPMOlapMemberO("[AREA].[PARENTH1].[10000000035007]","","Gcia. Seguros de Vid","","000;001")</f>
        <v>Gcia. Seguros de Vid</v>
      </c>
      <c r="J602" s="17" t="str">
        <f xml:space="preserve"> _xll.EPMOlapMemberO("[RUBRO].[PARENTH1].[5164400000]","","N_SERVICIOS TEMPORALES RIESGOS LABORALES","","000;001")</f>
        <v>N_SERVICIOS TEMPORALES RIESGOS LABORALES</v>
      </c>
      <c r="K602" s="18" t="s">
        <v>1962</v>
      </c>
      <c r="L602" s="18" t="s">
        <v>40</v>
      </c>
      <c r="M602" s="28" t="s">
        <v>1963</v>
      </c>
      <c r="N602" s="18" t="s">
        <v>29</v>
      </c>
      <c r="O602" s="18" t="s">
        <v>1943</v>
      </c>
      <c r="P602" s="28" t="s">
        <v>40</v>
      </c>
      <c r="Q602" s="28" t="s">
        <v>1964</v>
      </c>
      <c r="R602" s="18" t="s">
        <v>40</v>
      </c>
      <c r="S602" s="18" t="s">
        <v>40</v>
      </c>
      <c r="T602" s="18" t="s">
        <v>40</v>
      </c>
      <c r="U602" s="18" t="s">
        <v>1965</v>
      </c>
      <c r="V602" s="18" t="s">
        <v>1947</v>
      </c>
      <c r="W602" s="18" t="s">
        <v>52</v>
      </c>
      <c r="X602" s="18" t="s">
        <v>40</v>
      </c>
      <c r="Y602" s="18" t="s">
        <v>40</v>
      </c>
      <c r="Z602" s="19" t="s">
        <v>68</v>
      </c>
      <c r="AA602" s="20">
        <v>378778117</v>
      </c>
      <c r="AB602" s="19">
        <v>84816643</v>
      </c>
      <c r="AC602" s="21">
        <v>7068054</v>
      </c>
      <c r="AD602" s="21">
        <v>7068054</v>
      </c>
      <c r="AE602" s="21">
        <v>7068054</v>
      </c>
      <c r="AF602" s="21">
        <v>7068054</v>
      </c>
      <c r="AG602" s="21">
        <v>7068054</v>
      </c>
      <c r="AH602" s="21">
        <v>7068054</v>
      </c>
      <c r="AI602" s="21">
        <v>7068054</v>
      </c>
      <c r="AJ602" s="21">
        <v>7068054</v>
      </c>
      <c r="AK602" s="21">
        <v>7068054</v>
      </c>
      <c r="AL602" s="21">
        <v>7068054</v>
      </c>
      <c r="AM602" s="21">
        <v>7068053</v>
      </c>
      <c r="AN602" s="21">
        <v>7068050</v>
      </c>
      <c r="AO602" s="21">
        <v>0</v>
      </c>
      <c r="AP602" s="21">
        <v>0</v>
      </c>
      <c r="AQ602" s="21">
        <v>0</v>
      </c>
      <c r="AR602" s="21">
        <v>0</v>
      </c>
    </row>
    <row r="603" spans="8:44" ht="52" x14ac:dyDescent="0.35">
      <c r="H603" s="16" t="str">
        <f xml:space="preserve"> _xll.EPMOlapMemberO("[CONTRATO].[PARENTH1].[C35122024]","","C35122024","","000;001")</f>
        <v>C35122024</v>
      </c>
      <c r="I603" s="16" t="str">
        <f xml:space="preserve"> _xll.EPMOlapMemberO("[AREA].[PARENTH1].[10000000035007]","","Gcia. Seguros de Vid","","000;001")</f>
        <v>Gcia. Seguros de Vid</v>
      </c>
      <c r="J603" s="17" t="str">
        <f xml:space="preserve"> _xll.EPMOlapMemberO("[RUBRO].[PARENTH1].[5164400000]","","N_SERVICIOS TEMPORALES RIESGOS LABORALES","","000;001")</f>
        <v>N_SERVICIOS TEMPORALES RIESGOS LABORALES</v>
      </c>
      <c r="K603" s="18" t="s">
        <v>1966</v>
      </c>
      <c r="L603" s="18" t="s">
        <v>40</v>
      </c>
      <c r="M603" s="28" t="s">
        <v>1963</v>
      </c>
      <c r="N603" s="18" t="s">
        <v>29</v>
      </c>
      <c r="O603" s="18" t="s">
        <v>1943</v>
      </c>
      <c r="P603" s="28" t="s">
        <v>40</v>
      </c>
      <c r="Q603" s="28" t="s">
        <v>1967</v>
      </c>
      <c r="R603" s="18" t="s">
        <v>40</v>
      </c>
      <c r="S603" s="18" t="s">
        <v>40</v>
      </c>
      <c r="T603" s="18" t="s">
        <v>40</v>
      </c>
      <c r="U603" s="18" t="s">
        <v>1965</v>
      </c>
      <c r="V603" s="18" t="s">
        <v>1947</v>
      </c>
      <c r="W603" s="18" t="s">
        <v>52</v>
      </c>
      <c r="X603" s="18" t="s">
        <v>40</v>
      </c>
      <c r="Y603" s="18" t="s">
        <v>40</v>
      </c>
      <c r="Z603" s="19" t="s">
        <v>68</v>
      </c>
      <c r="AA603" s="20">
        <v>378778117</v>
      </c>
      <c r="AB603" s="19">
        <v>135940279</v>
      </c>
      <c r="AC603" s="21">
        <v>11328356</v>
      </c>
      <c r="AD603" s="21">
        <v>11328356</v>
      </c>
      <c r="AE603" s="21">
        <v>11328356</v>
      </c>
      <c r="AF603" s="21">
        <v>11328356</v>
      </c>
      <c r="AG603" s="21">
        <v>11328356</v>
      </c>
      <c r="AH603" s="21">
        <v>11328356</v>
      </c>
      <c r="AI603" s="21">
        <v>11328356</v>
      </c>
      <c r="AJ603" s="21">
        <v>11328356</v>
      </c>
      <c r="AK603" s="21">
        <v>11328356</v>
      </c>
      <c r="AL603" s="21">
        <v>11328356</v>
      </c>
      <c r="AM603" s="21">
        <v>11328356</v>
      </c>
      <c r="AN603" s="21">
        <v>11328363</v>
      </c>
      <c r="AO603" s="21">
        <v>0</v>
      </c>
      <c r="AP603" s="21">
        <v>0</v>
      </c>
      <c r="AQ603" s="21">
        <v>0</v>
      </c>
      <c r="AR603" s="21">
        <v>0</v>
      </c>
    </row>
    <row r="604" spans="8:44" ht="52" x14ac:dyDescent="0.35">
      <c r="H604" s="16" t="str">
        <f xml:space="preserve"> _xll.EPMOlapMemberO("[CONTRATO].[PARENTH1].[C35132024]","","C35132024","","000;001")</f>
        <v>C35132024</v>
      </c>
      <c r="I604" s="16" t="str">
        <f xml:space="preserve"> _xll.EPMOlapMemberO("[AREA].[PARENTH1].[10000000035007]","","Gcia. Seguros de Vid","","000;001")</f>
        <v>Gcia. Seguros de Vid</v>
      </c>
      <c r="J604" s="17" t="str">
        <f xml:space="preserve"> _xll.EPMOlapMemberO("[RUBRO].[PARENTH1].[5164400000]","","N_SERVICIOS TEMPORALES RIESGOS LABORALES","","000;001")</f>
        <v>N_SERVICIOS TEMPORALES RIESGOS LABORALES</v>
      </c>
      <c r="K604" s="18" t="s">
        <v>1968</v>
      </c>
      <c r="L604" s="18" t="s">
        <v>40</v>
      </c>
      <c r="M604" s="28" t="s">
        <v>1963</v>
      </c>
      <c r="N604" s="18" t="s">
        <v>29</v>
      </c>
      <c r="O604" s="18" t="s">
        <v>1943</v>
      </c>
      <c r="P604" s="28" t="s">
        <v>40</v>
      </c>
      <c r="Q604" s="28" t="s">
        <v>1969</v>
      </c>
      <c r="R604" s="18" t="s">
        <v>40</v>
      </c>
      <c r="S604" s="18" t="s">
        <v>40</v>
      </c>
      <c r="T604" s="18" t="s">
        <v>40</v>
      </c>
      <c r="U604" s="18" t="s">
        <v>1970</v>
      </c>
      <c r="V604" s="18" t="s">
        <v>1925</v>
      </c>
      <c r="W604" s="18" t="s">
        <v>52</v>
      </c>
      <c r="X604" s="18" t="s">
        <v>40</v>
      </c>
      <c r="Y604" s="18" t="s">
        <v>40</v>
      </c>
      <c r="Z604" s="19" t="s">
        <v>68</v>
      </c>
      <c r="AA604" s="20">
        <v>378778117</v>
      </c>
      <c r="AB604" s="19">
        <v>24741195</v>
      </c>
      <c r="AC604" s="21">
        <v>2061766</v>
      </c>
      <c r="AD604" s="21">
        <v>2061766</v>
      </c>
      <c r="AE604" s="21">
        <v>2061766</v>
      </c>
      <c r="AF604" s="21">
        <v>2061766</v>
      </c>
      <c r="AG604" s="21">
        <v>2061766</v>
      </c>
      <c r="AH604" s="21">
        <v>2061766</v>
      </c>
      <c r="AI604" s="21">
        <v>2061766</v>
      </c>
      <c r="AJ604" s="21">
        <v>2061766</v>
      </c>
      <c r="AK604" s="21">
        <v>2061766</v>
      </c>
      <c r="AL604" s="21">
        <v>2061766</v>
      </c>
      <c r="AM604" s="21">
        <v>2061766</v>
      </c>
      <c r="AN604" s="21">
        <v>2061769</v>
      </c>
      <c r="AO604" s="21">
        <v>0</v>
      </c>
      <c r="AP604" s="21">
        <v>0</v>
      </c>
      <c r="AQ604" s="21">
        <v>0</v>
      </c>
      <c r="AR604" s="21">
        <v>0</v>
      </c>
    </row>
    <row r="605" spans="8:44" ht="39" x14ac:dyDescent="0.35">
      <c r="H605" s="16" t="str">
        <f xml:space="preserve"> _xll.EPMOlapMemberO("[CONTRATO].[PARENTH1].[C35142024]","","C35142024","","000;001")</f>
        <v>C35142024</v>
      </c>
      <c r="I605" s="16" t="str">
        <f xml:space="preserve"> _xll.EPMOlapMemberO("[AREA].[PARENTH1].[10000000035013]","","Gcia. Canales","","000;001")</f>
        <v>Gcia. Canales</v>
      </c>
      <c r="J605" s="17" t="str">
        <f xml:space="preserve"> _xll.EPMOlapMemberO("[RUBRO].[PARENTH1].[5190950003]","","CAPACITACION CLIENTES EXTERNOS","","000;001")</f>
        <v>CAPACITACION CLIENTES EXTERNOS</v>
      </c>
      <c r="K605" s="18" t="s">
        <v>1971</v>
      </c>
      <c r="L605" s="18" t="s">
        <v>40</v>
      </c>
      <c r="M605" s="28" t="s">
        <v>1972</v>
      </c>
      <c r="N605" s="18" t="s">
        <v>29</v>
      </c>
      <c r="O605" s="18" t="s">
        <v>1921</v>
      </c>
      <c r="P605" s="28" t="s">
        <v>40</v>
      </c>
      <c r="Q605" s="28" t="s">
        <v>1973</v>
      </c>
      <c r="R605" s="18" t="s">
        <v>1974</v>
      </c>
      <c r="S605" s="18" t="s">
        <v>838</v>
      </c>
      <c r="T605" s="18" t="s">
        <v>35</v>
      </c>
      <c r="U605" s="18" t="s">
        <v>1975</v>
      </c>
      <c r="V605" s="18" t="s">
        <v>1947</v>
      </c>
      <c r="W605" s="18" t="s">
        <v>67</v>
      </c>
      <c r="X605" s="18" t="s">
        <v>40</v>
      </c>
      <c r="Y605" s="18" t="s">
        <v>40</v>
      </c>
      <c r="Z605" s="19" t="s">
        <v>68</v>
      </c>
      <c r="AA605" s="20">
        <v>5285572000</v>
      </c>
      <c r="AB605" s="19">
        <v>76272000</v>
      </c>
      <c r="AC605" s="21">
        <v>0</v>
      </c>
      <c r="AD605" s="21">
        <v>0</v>
      </c>
      <c r="AE605" s="21">
        <v>12712000</v>
      </c>
      <c r="AF605" s="21">
        <v>12712000</v>
      </c>
      <c r="AG605" s="21">
        <v>6356000</v>
      </c>
      <c r="AH605" s="21">
        <v>6356000</v>
      </c>
      <c r="AI605" s="21">
        <v>6356000</v>
      </c>
      <c r="AJ605" s="21">
        <v>6356000</v>
      </c>
      <c r="AK605" s="21">
        <v>6356000</v>
      </c>
      <c r="AL605" s="21">
        <v>6356000</v>
      </c>
      <c r="AM605" s="21">
        <v>6356000</v>
      </c>
      <c r="AN605" s="21">
        <v>6356000</v>
      </c>
      <c r="AO605" s="21">
        <v>0</v>
      </c>
      <c r="AP605" s="21">
        <v>0</v>
      </c>
      <c r="AQ605" s="21">
        <v>0</v>
      </c>
      <c r="AR605" s="21">
        <v>0</v>
      </c>
    </row>
    <row r="606" spans="8:44" ht="52" x14ac:dyDescent="0.35">
      <c r="H606" s="16" t="str">
        <f xml:space="preserve"> _xll.EPMOlapMemberO("[CONTRATO].[PARENTH1].[C35152024]","","C35152024","","000;001")</f>
        <v>C35152024</v>
      </c>
      <c r="I606" s="16" t="str">
        <f xml:space="preserve"> _xll.EPMOlapMemberO("[AREA].[PARENTH1].[10000000035013]","","Gcia. Canales","","000;001")</f>
        <v>Gcia. Canales</v>
      </c>
      <c r="J606" s="17" t="str">
        <f xml:space="preserve"> _xll.EPMOlapMemberO("[RUBRO].[PARENTH1].[5164400000]","","N_SERVICIOS TEMPORALES RIESGOS LABORALES","","000;001")</f>
        <v>N_SERVICIOS TEMPORALES RIESGOS LABORALES</v>
      </c>
      <c r="K606" s="18" t="s">
        <v>1976</v>
      </c>
      <c r="L606" s="18" t="s">
        <v>40</v>
      </c>
      <c r="M606" s="28" t="s">
        <v>1972</v>
      </c>
      <c r="N606" s="18" t="s">
        <v>29</v>
      </c>
      <c r="O606" s="18" t="s">
        <v>1943</v>
      </c>
      <c r="P606" s="28" t="s">
        <v>40</v>
      </c>
      <c r="Q606" s="28" t="s">
        <v>1977</v>
      </c>
      <c r="R606" s="18" t="s">
        <v>1978</v>
      </c>
      <c r="S606" s="18" t="s">
        <v>615</v>
      </c>
      <c r="T606" s="18" t="s">
        <v>35</v>
      </c>
      <c r="U606" s="18" t="s">
        <v>1979</v>
      </c>
      <c r="V606" s="18" t="s">
        <v>1947</v>
      </c>
      <c r="W606" s="18" t="s">
        <v>67</v>
      </c>
      <c r="X606" s="18" t="s">
        <v>40</v>
      </c>
      <c r="Y606" s="18" t="s">
        <v>40</v>
      </c>
      <c r="Z606" s="19" t="s">
        <v>68</v>
      </c>
      <c r="AA606" s="20">
        <v>17652445786</v>
      </c>
      <c r="AB606" s="19">
        <v>186388447</v>
      </c>
      <c r="AC606" s="21">
        <v>0</v>
      </c>
      <c r="AD606" s="21">
        <v>0</v>
      </c>
      <c r="AE606" s="21">
        <v>18000000</v>
      </c>
      <c r="AF606" s="21">
        <v>18000000</v>
      </c>
      <c r="AG606" s="21">
        <v>18000000</v>
      </c>
      <c r="AH606" s="21">
        <v>18000000</v>
      </c>
      <c r="AI606" s="21">
        <v>26388447</v>
      </c>
      <c r="AJ606" s="21">
        <v>18000000</v>
      </c>
      <c r="AK606" s="21">
        <v>18000000</v>
      </c>
      <c r="AL606" s="21">
        <v>18000000</v>
      </c>
      <c r="AM606" s="21">
        <v>18000000</v>
      </c>
      <c r="AN606" s="21">
        <v>16000000</v>
      </c>
      <c r="AO606" s="21">
        <v>0</v>
      </c>
      <c r="AP606" s="21">
        <v>0</v>
      </c>
      <c r="AQ606" s="21">
        <v>0</v>
      </c>
      <c r="AR606" s="21">
        <v>0</v>
      </c>
    </row>
    <row r="607" spans="8:44" ht="39" x14ac:dyDescent="0.35">
      <c r="H607" s="16" t="str">
        <f xml:space="preserve"> _xll.EPMOlapMemberO("[CONTRATO].[PARENTH1].[C35162024]","","C35162024","","000;001")</f>
        <v>C35162024</v>
      </c>
      <c r="I607" s="16" t="str">
        <f xml:space="preserve"> _xll.EPMOlapMemberO("[AREA].[PARENTH1].[10000000035013]","","Gcia. Canales","","000;001")</f>
        <v>Gcia. Canales</v>
      </c>
      <c r="J607" s="17" t="str">
        <f xml:space="preserve"> _xll.EPMOlapMemberO("[RUBRO].[PARENTH1].[5190950003]","","CAPACITACION CLIENTES EXTERNOS","","000;001")</f>
        <v>CAPACITACION CLIENTES EXTERNOS</v>
      </c>
      <c r="K607" s="18" t="s">
        <v>1980</v>
      </c>
      <c r="L607" s="18" t="s">
        <v>40</v>
      </c>
      <c r="M607" s="28" t="s">
        <v>1972</v>
      </c>
      <c r="N607" s="18" t="s">
        <v>29</v>
      </c>
      <c r="O607" s="18" t="s">
        <v>1921</v>
      </c>
      <c r="P607" s="28" t="s">
        <v>40</v>
      </c>
      <c r="Q607" s="28" t="s">
        <v>1981</v>
      </c>
      <c r="R607" s="18" t="s">
        <v>1923</v>
      </c>
      <c r="S607" s="18" t="s">
        <v>48</v>
      </c>
      <c r="T607" s="18" t="s">
        <v>35</v>
      </c>
      <c r="U607" s="18" t="s">
        <v>1982</v>
      </c>
      <c r="V607" s="18" t="s">
        <v>1947</v>
      </c>
      <c r="W607" s="18" t="s">
        <v>67</v>
      </c>
      <c r="X607" s="18" t="s">
        <v>40</v>
      </c>
      <c r="Y607" s="18" t="s">
        <v>40</v>
      </c>
      <c r="Z607" s="19" t="s">
        <v>68</v>
      </c>
      <c r="AA607" s="20">
        <v>5285572000</v>
      </c>
      <c r="AB607" s="19">
        <v>100000000</v>
      </c>
      <c r="AC607" s="21">
        <v>0</v>
      </c>
      <c r="AD607" s="21">
        <v>0</v>
      </c>
      <c r="AE607" s="21">
        <v>10000000</v>
      </c>
      <c r="AF607" s="21">
        <v>10000000</v>
      </c>
      <c r="AG607" s="21">
        <v>10000000</v>
      </c>
      <c r="AH607" s="21">
        <v>10000000</v>
      </c>
      <c r="AI607" s="21">
        <v>10000000</v>
      </c>
      <c r="AJ607" s="21">
        <v>10000000</v>
      </c>
      <c r="AK607" s="21">
        <v>10000000</v>
      </c>
      <c r="AL607" s="21">
        <v>10000000</v>
      </c>
      <c r="AM607" s="21">
        <v>10000000</v>
      </c>
      <c r="AN607" s="21">
        <v>10000000</v>
      </c>
      <c r="AO607" s="21">
        <v>0</v>
      </c>
      <c r="AP607" s="21">
        <v>0</v>
      </c>
      <c r="AQ607" s="21">
        <v>0</v>
      </c>
      <c r="AR607" s="21">
        <v>0</v>
      </c>
    </row>
    <row r="608" spans="8:44" ht="39" x14ac:dyDescent="0.35">
      <c r="H608" s="16" t="str">
        <f xml:space="preserve"> _xll.EPMOlapMemberO("[CONTRATO].[PARENTH1].[C35172024]","","C35172024","","000;001")</f>
        <v>C35172024</v>
      </c>
      <c r="I608" s="16" t="str">
        <f xml:space="preserve"> _xll.EPMOlapMemberO("[AREA].[PARENTH1].[10000000035013]","","Gcia. Canales","","000;001")</f>
        <v>Gcia. Canales</v>
      </c>
      <c r="J608" s="17" t="str">
        <f xml:space="preserve"> _xll.EPMOlapMemberO("[RUBRO].[PARENTH1].[5190350001]","","GASTOS DE VIAJE - MOVILIZACION - COMERCIAL","","000;001")</f>
        <v>GASTOS DE VIAJE - MOVILIZACION - COMERCIAL</v>
      </c>
      <c r="K608" s="18" t="s">
        <v>1983</v>
      </c>
      <c r="L608" s="18" t="s">
        <v>40</v>
      </c>
      <c r="M608" s="28" t="s">
        <v>1972</v>
      </c>
      <c r="N608" s="18" t="s">
        <v>29</v>
      </c>
      <c r="O608" s="18" t="s">
        <v>1984</v>
      </c>
      <c r="P608" s="28" t="s">
        <v>40</v>
      </c>
      <c r="Q608" s="28" t="s">
        <v>1985</v>
      </c>
      <c r="R608" s="18" t="s">
        <v>40</v>
      </c>
      <c r="S608" s="18" t="s">
        <v>48</v>
      </c>
      <c r="T608" s="18" t="s">
        <v>35</v>
      </c>
      <c r="U608" s="18" t="s">
        <v>1986</v>
      </c>
      <c r="V608" s="18" t="s">
        <v>1947</v>
      </c>
      <c r="W608" s="18" t="s">
        <v>38</v>
      </c>
      <c r="X608" s="18" t="s">
        <v>40</v>
      </c>
      <c r="Y608" s="18" t="s">
        <v>40</v>
      </c>
      <c r="Z608" s="19" t="s">
        <v>41</v>
      </c>
      <c r="AA608" s="20">
        <v>489073825</v>
      </c>
      <c r="AB608" s="19">
        <v>202576000</v>
      </c>
      <c r="AC608" s="21">
        <v>13000000</v>
      </c>
      <c r="AD608" s="21">
        <v>17952889</v>
      </c>
      <c r="AE608" s="21">
        <v>15000000</v>
      </c>
      <c r="AF608" s="21">
        <v>17952889</v>
      </c>
      <c r="AG608" s="21">
        <v>17952889</v>
      </c>
      <c r="AH608" s="21">
        <v>17952889</v>
      </c>
      <c r="AI608" s="21">
        <v>17952889</v>
      </c>
      <c r="AJ608" s="21">
        <v>17952889</v>
      </c>
      <c r="AK608" s="21">
        <v>17952889</v>
      </c>
      <c r="AL608" s="21">
        <v>17952889</v>
      </c>
      <c r="AM608" s="21">
        <v>17952888</v>
      </c>
      <c r="AN608" s="21">
        <v>13000000</v>
      </c>
      <c r="AO608" s="21">
        <v>0</v>
      </c>
      <c r="AP608" s="21">
        <v>0</v>
      </c>
      <c r="AQ608" s="21">
        <v>0</v>
      </c>
      <c r="AR608" s="21">
        <v>0</v>
      </c>
    </row>
    <row r="609" spans="8:44" ht="52" x14ac:dyDescent="0.35">
      <c r="H609" s="16" t="str">
        <f xml:space="preserve"> _xll.EPMOlapMemberO("[CONTRATO].[PARENTH1].[C35182024]","","C35182024","","000;001")</f>
        <v>C35182024</v>
      </c>
      <c r="I609" s="16" t="str">
        <f xml:space="preserve"> _xll.EPMOlapMemberO("[AREA].[PARENTH1].[10000000035013]","","Gcia. Canales","","000;001")</f>
        <v>Gcia. Canales</v>
      </c>
      <c r="J609" s="17" t="str">
        <f xml:space="preserve"> _xll.EPMOlapMemberO("[RUBRO].[PARENTH1].[5164400000]","","N_SERVICIOS TEMPORALES RIESGOS LABORALES","","000;001")</f>
        <v>N_SERVICIOS TEMPORALES RIESGOS LABORALES</v>
      </c>
      <c r="K609" s="18" t="s">
        <v>1987</v>
      </c>
      <c r="L609" s="18" t="s">
        <v>40</v>
      </c>
      <c r="M609" s="28" t="s">
        <v>1972</v>
      </c>
      <c r="N609" s="18" t="s">
        <v>29</v>
      </c>
      <c r="O609" s="18" t="s">
        <v>1943</v>
      </c>
      <c r="P609" s="28" t="s">
        <v>40</v>
      </c>
      <c r="Q609" s="28" t="s">
        <v>1988</v>
      </c>
      <c r="R609" s="18" t="s">
        <v>1989</v>
      </c>
      <c r="S609" s="18" t="s">
        <v>1990</v>
      </c>
      <c r="T609" s="18" t="s">
        <v>1991</v>
      </c>
      <c r="U609" s="18" t="s">
        <v>1992</v>
      </c>
      <c r="V609" s="18" t="s">
        <v>1947</v>
      </c>
      <c r="W609" s="18" t="s">
        <v>67</v>
      </c>
      <c r="X609" s="18" t="s">
        <v>40</v>
      </c>
      <c r="Y609" s="18" t="s">
        <v>40</v>
      </c>
      <c r="Z609" s="19" t="s">
        <v>41</v>
      </c>
      <c r="AA609" s="20">
        <v>17652445786</v>
      </c>
      <c r="AB609" s="19">
        <v>16127137339</v>
      </c>
      <c r="AC609" s="21">
        <v>1430393245</v>
      </c>
      <c r="AD609" s="21">
        <v>1430393245</v>
      </c>
      <c r="AE609" s="21">
        <v>1430393245</v>
      </c>
      <c r="AF609" s="21">
        <v>1430393245</v>
      </c>
      <c r="AG609" s="21">
        <v>1430393245</v>
      </c>
      <c r="AH609" s="21">
        <v>1430393245</v>
      </c>
      <c r="AI609" s="21">
        <v>1430393245</v>
      </c>
      <c r="AJ609" s="21">
        <v>1430393245</v>
      </c>
      <c r="AK609" s="21">
        <v>1430393245</v>
      </c>
      <c r="AL609" s="21">
        <v>1430393245</v>
      </c>
      <c r="AM609" s="21">
        <v>1430393245</v>
      </c>
      <c r="AN609" s="21">
        <v>392811644</v>
      </c>
      <c r="AO609" s="21">
        <v>0</v>
      </c>
      <c r="AP609" s="21">
        <v>0</v>
      </c>
      <c r="AQ609" s="21">
        <v>0</v>
      </c>
      <c r="AR609" s="21">
        <v>0</v>
      </c>
    </row>
    <row r="610" spans="8:44" ht="52" x14ac:dyDescent="0.35">
      <c r="H610" s="16" t="str">
        <f xml:space="preserve"> _xll.EPMOlapMemberO("[CONTRATO].[PARENTH1].[C35192024]","","C35192024","","000;001")</f>
        <v>C35192024</v>
      </c>
      <c r="I610" s="16" t="str">
        <f xml:space="preserve"> _xll.EPMOlapMemberO("[AREA].[PARENTH1].[10000000035013]","","Gcia. Canales","","000;001")</f>
        <v>Gcia. Canales</v>
      </c>
      <c r="J610" s="17" t="str">
        <f xml:space="preserve"> _xll.EPMOlapMemberO("[RUBRO].[PARENTH1].[5164400000]","","N_SERVICIOS TEMPORALES RIESGOS LABORALES","","000;001")</f>
        <v>N_SERVICIOS TEMPORALES RIESGOS LABORALES</v>
      </c>
      <c r="K610" s="18" t="s">
        <v>1993</v>
      </c>
      <c r="L610" s="18" t="s">
        <v>40</v>
      </c>
      <c r="M610" s="28" t="s">
        <v>1972</v>
      </c>
      <c r="N610" s="18" t="s">
        <v>29</v>
      </c>
      <c r="O610" s="18" t="s">
        <v>1943</v>
      </c>
      <c r="P610" s="28" t="s">
        <v>40</v>
      </c>
      <c r="Q610" s="28" t="s">
        <v>1994</v>
      </c>
      <c r="R610" s="18" t="s">
        <v>1995</v>
      </c>
      <c r="S610" s="18" t="s">
        <v>40</v>
      </c>
      <c r="T610" s="18" t="s">
        <v>40</v>
      </c>
      <c r="U610" s="18" t="s">
        <v>1996</v>
      </c>
      <c r="V610" s="18" t="s">
        <v>1947</v>
      </c>
      <c r="W610" s="18" t="s">
        <v>52</v>
      </c>
      <c r="X610" s="18" t="s">
        <v>40</v>
      </c>
      <c r="Y610" s="18" t="s">
        <v>40</v>
      </c>
      <c r="Z610" s="19" t="s">
        <v>68</v>
      </c>
      <c r="AA610" s="20">
        <v>17652445786</v>
      </c>
      <c r="AB610" s="19">
        <v>15000000</v>
      </c>
      <c r="AC610" s="21">
        <v>0</v>
      </c>
      <c r="AD610" s="21">
        <v>0</v>
      </c>
      <c r="AE610" s="21">
        <v>0</v>
      </c>
      <c r="AF610" s="21">
        <v>0</v>
      </c>
      <c r="AG610" s="21">
        <v>0</v>
      </c>
      <c r="AH610" s="21">
        <v>0</v>
      </c>
      <c r="AI610" s="21">
        <v>0</v>
      </c>
      <c r="AJ610" s="21">
        <v>15000000</v>
      </c>
      <c r="AK610" s="21">
        <v>0</v>
      </c>
      <c r="AL610" s="21">
        <v>0</v>
      </c>
      <c r="AM610" s="21">
        <v>0</v>
      </c>
      <c r="AN610" s="21">
        <v>0</v>
      </c>
      <c r="AO610" s="21">
        <v>0</v>
      </c>
      <c r="AP610" s="21">
        <v>0</v>
      </c>
      <c r="AQ610" s="21">
        <v>0</v>
      </c>
      <c r="AR610" s="21">
        <v>0</v>
      </c>
    </row>
    <row r="611" spans="8:44" ht="52" x14ac:dyDescent="0.35">
      <c r="H611" s="16" t="str">
        <f xml:space="preserve"> _xll.EPMOlapMemberO("[CONTRATO].[PARENTH1].[C35202024]","","C35202024","","000;001")</f>
        <v>C35202024</v>
      </c>
      <c r="I611" s="16" t="str">
        <f xml:space="preserve"> _xll.EPMOlapMemberO("[AREA].[PARENTH1].[10000000035013]","","Gcia. Canales","","000;001")</f>
        <v>Gcia. Canales</v>
      </c>
      <c r="J611" s="17" t="str">
        <f xml:space="preserve"> _xll.EPMOlapMemberO("[RUBRO].[PARENTH1].[5164400000]","","N_SERVICIOS TEMPORALES RIESGOS LABORALES","","000;001")</f>
        <v>N_SERVICIOS TEMPORALES RIESGOS LABORALES</v>
      </c>
      <c r="K611" s="18" t="s">
        <v>1997</v>
      </c>
      <c r="L611" s="18" t="s">
        <v>40</v>
      </c>
      <c r="M611" s="28" t="s">
        <v>1972</v>
      </c>
      <c r="N611" s="18" t="s">
        <v>29</v>
      </c>
      <c r="O611" s="18" t="s">
        <v>1943</v>
      </c>
      <c r="P611" s="28" t="s">
        <v>40</v>
      </c>
      <c r="Q611" s="28" t="s">
        <v>1998</v>
      </c>
      <c r="R611" s="18" t="s">
        <v>1945</v>
      </c>
      <c r="S611" s="18" t="s">
        <v>838</v>
      </c>
      <c r="T611" s="18" t="s">
        <v>35</v>
      </c>
      <c r="U611" s="18" t="s">
        <v>1999</v>
      </c>
      <c r="V611" s="18" t="s">
        <v>1925</v>
      </c>
      <c r="W611" s="18" t="s">
        <v>67</v>
      </c>
      <c r="X611" s="18" t="s">
        <v>40</v>
      </c>
      <c r="Y611" s="18" t="s">
        <v>40</v>
      </c>
      <c r="Z611" s="19" t="s">
        <v>68</v>
      </c>
      <c r="AA611" s="20">
        <v>17652445786</v>
      </c>
      <c r="AB611" s="19">
        <v>21420000</v>
      </c>
      <c r="AC611" s="21">
        <v>0</v>
      </c>
      <c r="AD611" s="21">
        <v>0</v>
      </c>
      <c r="AE611" s="21">
        <v>0</v>
      </c>
      <c r="AF611" s="21">
        <v>0</v>
      </c>
      <c r="AG611" s="21">
        <v>0</v>
      </c>
      <c r="AH611" s="21">
        <v>21420000</v>
      </c>
      <c r="AI611" s="21">
        <v>0</v>
      </c>
      <c r="AJ611" s="21">
        <v>0</v>
      </c>
      <c r="AK611" s="21">
        <v>0</v>
      </c>
      <c r="AL611" s="21">
        <v>0</v>
      </c>
      <c r="AM611" s="21">
        <v>0</v>
      </c>
      <c r="AN611" s="21">
        <v>0</v>
      </c>
      <c r="AO611" s="21">
        <v>0</v>
      </c>
      <c r="AP611" s="21">
        <v>0</v>
      </c>
      <c r="AQ611" s="21">
        <v>0</v>
      </c>
      <c r="AR611" s="21">
        <v>0</v>
      </c>
    </row>
    <row r="612" spans="8:44" ht="39" x14ac:dyDescent="0.35">
      <c r="H612" s="16" t="str">
        <f xml:space="preserve"> _xll.EPMOlapMemberO("[CONTRATO].[PARENTH1].[C35212024]","","C35212024","","000;001")</f>
        <v>C35212024</v>
      </c>
      <c r="I612" s="16" t="str">
        <f xml:space="preserve"> _xll.EPMOlapMemberO("[AREA].[PARENTH1].[10000000035013]","","Gcia. Canales","","000;001")</f>
        <v>Gcia. Canales</v>
      </c>
      <c r="J612" s="17" t="str">
        <f xml:space="preserve"> _xll.EPMOlapMemberO("[RUBRO].[PARENTH1].[5190950003]","","CAPACITACION CLIENTES EXTERNOS","","000;001")</f>
        <v>CAPACITACION CLIENTES EXTERNOS</v>
      </c>
      <c r="K612" s="18" t="s">
        <v>2000</v>
      </c>
      <c r="L612" s="18" t="s">
        <v>40</v>
      </c>
      <c r="M612" s="28" t="s">
        <v>1972</v>
      </c>
      <c r="N612" s="18" t="s">
        <v>29</v>
      </c>
      <c r="O612" s="18" t="s">
        <v>1921</v>
      </c>
      <c r="P612" s="28" t="s">
        <v>40</v>
      </c>
      <c r="Q612" s="28" t="s">
        <v>2001</v>
      </c>
      <c r="R612" s="18" t="s">
        <v>2002</v>
      </c>
      <c r="S612" s="18" t="s">
        <v>2003</v>
      </c>
      <c r="T612" s="18" t="s">
        <v>35</v>
      </c>
      <c r="U612" s="18" t="s">
        <v>2004</v>
      </c>
      <c r="V612" s="18" t="s">
        <v>1947</v>
      </c>
      <c r="W612" s="18" t="s">
        <v>67</v>
      </c>
      <c r="X612" s="18" t="s">
        <v>40</v>
      </c>
      <c r="Y612" s="18" t="s">
        <v>40</v>
      </c>
      <c r="Z612" s="19" t="s">
        <v>68</v>
      </c>
      <c r="AA612" s="20">
        <v>5285572000</v>
      </c>
      <c r="AB612" s="19">
        <v>3369900000</v>
      </c>
      <c r="AC612" s="21">
        <v>0</v>
      </c>
      <c r="AD612" s="21">
        <v>0</v>
      </c>
      <c r="AE612" s="21">
        <v>0</v>
      </c>
      <c r="AF612" s="21">
        <v>0</v>
      </c>
      <c r="AG612" s="21">
        <v>0</v>
      </c>
      <c r="AH612" s="21">
        <v>1684950000</v>
      </c>
      <c r="AI612" s="21">
        <v>1684950000</v>
      </c>
      <c r="AJ612" s="21">
        <v>0</v>
      </c>
      <c r="AK612" s="21">
        <v>0</v>
      </c>
      <c r="AL612" s="21">
        <v>0</v>
      </c>
      <c r="AM612" s="21">
        <v>0</v>
      </c>
      <c r="AN612" s="21">
        <v>0</v>
      </c>
      <c r="AO612" s="21">
        <v>0</v>
      </c>
      <c r="AP612" s="21">
        <v>0</v>
      </c>
      <c r="AQ612" s="21">
        <v>0</v>
      </c>
      <c r="AR612" s="21">
        <v>0</v>
      </c>
    </row>
    <row r="613" spans="8:44" ht="39" x14ac:dyDescent="0.35">
      <c r="H613" s="16" t="str">
        <f xml:space="preserve"> _xll.EPMOlapMemberO("[CONTRATO].[PARENTH1].[C35222024]","","C35222024","","000;001")</f>
        <v>C35222024</v>
      </c>
      <c r="I613" s="16" t="str">
        <f xml:space="preserve"> _xll.EPMOlapMemberO("[AREA].[PARENTH1].[10000000035013]","","Gcia. Canales","","000;001")</f>
        <v>Gcia. Canales</v>
      </c>
      <c r="J613" s="17" t="str">
        <f xml:space="preserve"> _xll.EPMOlapMemberO("[RUBRO].[PARENTH1].[5190950003]","","CAPACITACION CLIENTES EXTERNOS","","000;001")</f>
        <v>CAPACITACION CLIENTES EXTERNOS</v>
      </c>
      <c r="K613" s="18" t="s">
        <v>2005</v>
      </c>
      <c r="L613" s="18" t="s">
        <v>40</v>
      </c>
      <c r="M613" s="28" t="s">
        <v>1972</v>
      </c>
      <c r="N613" s="18" t="s">
        <v>29</v>
      </c>
      <c r="O613" s="18" t="s">
        <v>1921</v>
      </c>
      <c r="P613" s="28" t="s">
        <v>40</v>
      </c>
      <c r="Q613" s="28" t="s">
        <v>2006</v>
      </c>
      <c r="R613" s="18" t="s">
        <v>2002</v>
      </c>
      <c r="S613" s="18" t="s">
        <v>838</v>
      </c>
      <c r="T613" s="18" t="s">
        <v>224</v>
      </c>
      <c r="U613" s="18" t="s">
        <v>2007</v>
      </c>
      <c r="V613" s="18" t="s">
        <v>1947</v>
      </c>
      <c r="W613" s="18" t="s">
        <v>67</v>
      </c>
      <c r="X613" s="18" t="s">
        <v>40</v>
      </c>
      <c r="Y613" s="18" t="s">
        <v>40</v>
      </c>
      <c r="Z613" s="19" t="s">
        <v>68</v>
      </c>
      <c r="AA613" s="20">
        <v>5285572000</v>
      </c>
      <c r="AB613" s="19">
        <v>579800000</v>
      </c>
      <c r="AC613" s="21">
        <v>0</v>
      </c>
      <c r="AD613" s="21">
        <v>0</v>
      </c>
      <c r="AE613" s="21">
        <v>0</v>
      </c>
      <c r="AF613" s="21">
        <v>0</v>
      </c>
      <c r="AG613" s="21">
        <v>579800000</v>
      </c>
      <c r="AH613" s="21">
        <v>0</v>
      </c>
      <c r="AI613" s="21">
        <v>0</v>
      </c>
      <c r="AJ613" s="21">
        <v>0</v>
      </c>
      <c r="AK613" s="21">
        <v>0</v>
      </c>
      <c r="AL613" s="21">
        <v>0</v>
      </c>
      <c r="AM613" s="21">
        <v>0</v>
      </c>
      <c r="AN613" s="21">
        <v>0</v>
      </c>
      <c r="AO613" s="21">
        <v>0</v>
      </c>
      <c r="AP613" s="21">
        <v>0</v>
      </c>
      <c r="AQ613" s="21">
        <v>0</v>
      </c>
      <c r="AR613" s="21">
        <v>0</v>
      </c>
    </row>
    <row r="614" spans="8:44" ht="39" x14ac:dyDescent="0.35">
      <c r="H614" s="16" t="str">
        <f xml:space="preserve"> _xll.EPMOlapMemberO("[CONTRATO].[PARENTH1].[C35232024]","","C35232024","","000;001")</f>
        <v>C35232024</v>
      </c>
      <c r="I614" s="16" t="str">
        <f xml:space="preserve"> _xll.EPMOlapMemberO("[AREA].[PARENTH1].[10000000035013]","","Gcia. Canales","","000;001")</f>
        <v>Gcia. Canales</v>
      </c>
      <c r="J614" s="17" t="str">
        <f xml:space="preserve"> _xll.EPMOlapMemberO("[RUBRO].[PARENTH1].[5190350001]","","GASTOS DE VIAJE - MOVILIZACION - COMERCIAL","","000;001")</f>
        <v>GASTOS DE VIAJE - MOVILIZACION - COMERCIAL</v>
      </c>
      <c r="K614" s="18" t="s">
        <v>2008</v>
      </c>
      <c r="L614" s="18" t="s">
        <v>40</v>
      </c>
      <c r="M614" s="28" t="s">
        <v>1972</v>
      </c>
      <c r="N614" s="18" t="s">
        <v>29</v>
      </c>
      <c r="O614" s="18" t="s">
        <v>1984</v>
      </c>
      <c r="P614" s="28" t="s">
        <v>40</v>
      </c>
      <c r="Q614" s="28" t="s">
        <v>2009</v>
      </c>
      <c r="R614" s="18" t="s">
        <v>40</v>
      </c>
      <c r="S614" s="18" t="s">
        <v>40</v>
      </c>
      <c r="T614" s="18" t="s">
        <v>40</v>
      </c>
      <c r="U614" s="18" t="s">
        <v>2010</v>
      </c>
      <c r="V614" s="18" t="s">
        <v>1947</v>
      </c>
      <c r="W614" s="18" t="s">
        <v>52</v>
      </c>
      <c r="X614" s="18" t="s">
        <v>40</v>
      </c>
      <c r="Y614" s="18" t="s">
        <v>40</v>
      </c>
      <c r="Z614" s="19" t="s">
        <v>68</v>
      </c>
      <c r="AA614" s="20">
        <v>489073825</v>
      </c>
      <c r="AB614" s="19">
        <v>158403623</v>
      </c>
      <c r="AC614" s="21">
        <v>12000000</v>
      </c>
      <c r="AD614" s="21">
        <v>13489291</v>
      </c>
      <c r="AE614" s="21">
        <v>13000000</v>
      </c>
      <c r="AF614" s="21">
        <v>13489291</v>
      </c>
      <c r="AG614" s="21">
        <v>13489291</v>
      </c>
      <c r="AH614" s="21">
        <v>13489291</v>
      </c>
      <c r="AI614" s="21">
        <v>13489291</v>
      </c>
      <c r="AJ614" s="21">
        <v>13489291</v>
      </c>
      <c r="AK614" s="21">
        <v>13489291</v>
      </c>
      <c r="AL614" s="21">
        <v>13489291</v>
      </c>
      <c r="AM614" s="21">
        <v>13489295</v>
      </c>
      <c r="AN614" s="21">
        <v>12000000</v>
      </c>
      <c r="AO614" s="21">
        <v>0</v>
      </c>
      <c r="AP614" s="21">
        <v>0</v>
      </c>
      <c r="AQ614" s="21">
        <v>0</v>
      </c>
      <c r="AR614" s="21">
        <v>0</v>
      </c>
    </row>
    <row r="615" spans="8:44" ht="52" x14ac:dyDescent="0.35">
      <c r="H615" s="16" t="str">
        <f xml:space="preserve"> _xll.EPMOlapMemberO("[CONTRATO].[PARENTH1].[C35242024]","","C35242024","","000;001")</f>
        <v>C35242024</v>
      </c>
      <c r="I615" s="16" t="str">
        <f xml:space="preserve"> _xll.EPMOlapMemberO("[AREA].[PARENTH1].[10000000035013]","","Gcia. Canales","","000;001")</f>
        <v>Gcia. Canales</v>
      </c>
      <c r="J615" s="17" t="str">
        <f xml:space="preserve"> _xll.EPMOlapMemberO("[RUBRO].[PARENTH1].[5164400000]","","N_SERVICIOS TEMPORALES RIESGOS LABORALES","","000;001")</f>
        <v>N_SERVICIOS TEMPORALES RIESGOS LABORALES</v>
      </c>
      <c r="K615" s="18" t="s">
        <v>2011</v>
      </c>
      <c r="L615" s="18" t="s">
        <v>40</v>
      </c>
      <c r="M615" s="28" t="s">
        <v>1972</v>
      </c>
      <c r="N615" s="18" t="s">
        <v>29</v>
      </c>
      <c r="O615" s="18" t="s">
        <v>1943</v>
      </c>
      <c r="P615" s="28" t="s">
        <v>40</v>
      </c>
      <c r="Q615" s="28" t="s">
        <v>2012</v>
      </c>
      <c r="R615" s="18" t="s">
        <v>2013</v>
      </c>
      <c r="S615" s="18" t="s">
        <v>48</v>
      </c>
      <c r="T615" s="18" t="s">
        <v>35</v>
      </c>
      <c r="U615" s="18" t="s">
        <v>2014</v>
      </c>
      <c r="V615" s="18" t="s">
        <v>2015</v>
      </c>
      <c r="W615" s="18" t="s">
        <v>67</v>
      </c>
      <c r="X615" s="18" t="s">
        <v>40</v>
      </c>
      <c r="Y615" s="18" t="s">
        <v>40</v>
      </c>
      <c r="Z615" s="19" t="s">
        <v>41</v>
      </c>
      <c r="AA615" s="20">
        <v>17652445786</v>
      </c>
      <c r="AB615" s="19">
        <v>2500000</v>
      </c>
      <c r="AC615" s="21">
        <v>200000</v>
      </c>
      <c r="AD615" s="21">
        <v>200000</v>
      </c>
      <c r="AE615" s="21">
        <v>200000</v>
      </c>
      <c r="AF615" s="21">
        <v>200000</v>
      </c>
      <c r="AG615" s="21">
        <v>200000</v>
      </c>
      <c r="AH615" s="21">
        <v>200000</v>
      </c>
      <c r="AI615" s="21">
        <v>200000</v>
      </c>
      <c r="AJ615" s="21">
        <v>200000</v>
      </c>
      <c r="AK615" s="21">
        <v>200000</v>
      </c>
      <c r="AL615" s="21">
        <v>200000</v>
      </c>
      <c r="AM615" s="21">
        <v>200000</v>
      </c>
      <c r="AN615" s="21">
        <v>300000</v>
      </c>
      <c r="AO615" s="21">
        <v>0</v>
      </c>
      <c r="AP615" s="21">
        <v>0</v>
      </c>
      <c r="AQ615" s="21">
        <v>0</v>
      </c>
      <c r="AR615" s="21">
        <v>0</v>
      </c>
    </row>
    <row r="616" spans="8:44" ht="43.5" x14ac:dyDescent="0.35">
      <c r="H616" s="16" t="str">
        <f xml:space="preserve"> _xll.EPMOlapMemberO("[CONTRATO].[PARENTH1].[C35252024]","","C35252024","","000;001")</f>
        <v>C35252024</v>
      </c>
      <c r="I616" s="16" t="str">
        <f xml:space="preserve"> _xll.EPMOlapMemberO("[AREA].[PARENTH1].[10000000035013]","","Gcia. Canales","","000;001")</f>
        <v>Gcia. Canales</v>
      </c>
      <c r="J616" s="17" t="str">
        <f xml:space="preserve"> _xll.EPMOlapMemberO("[RUBRO].[PARENTH1].[5190950003]","","CAPACITACION CLIENTES EXTERNOS","","000;001")</f>
        <v>CAPACITACION CLIENTES EXTERNOS</v>
      </c>
      <c r="K616" s="18" t="s">
        <v>2016</v>
      </c>
      <c r="L616" s="18" t="s">
        <v>40</v>
      </c>
      <c r="M616" s="28" t="s">
        <v>1972</v>
      </c>
      <c r="N616" s="18" t="s">
        <v>29</v>
      </c>
      <c r="O616" s="18" t="s">
        <v>1921</v>
      </c>
      <c r="P616" s="28" t="s">
        <v>40</v>
      </c>
      <c r="Q616" s="28" t="s">
        <v>2017</v>
      </c>
      <c r="R616" s="18" t="s">
        <v>2002</v>
      </c>
      <c r="S616" s="18" t="s">
        <v>615</v>
      </c>
      <c r="T616" s="18" t="s">
        <v>238</v>
      </c>
      <c r="U616" s="18" t="s">
        <v>2018</v>
      </c>
      <c r="V616" s="18" t="s">
        <v>1947</v>
      </c>
      <c r="W616" s="18" t="s">
        <v>67</v>
      </c>
      <c r="X616" s="18" t="s">
        <v>40</v>
      </c>
      <c r="Y616" s="18" t="s">
        <v>40</v>
      </c>
      <c r="Z616" s="19" t="s">
        <v>68</v>
      </c>
      <c r="AA616" s="20">
        <v>5285572000</v>
      </c>
      <c r="AB616" s="19">
        <v>579800000</v>
      </c>
      <c r="AC616" s="21">
        <v>0</v>
      </c>
      <c r="AD616" s="21">
        <v>231920000</v>
      </c>
      <c r="AE616" s="21">
        <v>347880000</v>
      </c>
      <c r="AF616" s="21">
        <v>0</v>
      </c>
      <c r="AG616" s="21">
        <v>0</v>
      </c>
      <c r="AH616" s="21">
        <v>0</v>
      </c>
      <c r="AI616" s="21">
        <v>0</v>
      </c>
      <c r="AJ616" s="21">
        <v>0</v>
      </c>
      <c r="AK616" s="21">
        <v>0</v>
      </c>
      <c r="AL616" s="21">
        <v>0</v>
      </c>
      <c r="AM616" s="21">
        <v>0</v>
      </c>
      <c r="AN616" s="21">
        <v>0</v>
      </c>
      <c r="AO616" s="21">
        <v>0</v>
      </c>
      <c r="AP616" s="21">
        <v>0</v>
      </c>
      <c r="AQ616" s="21">
        <v>0</v>
      </c>
      <c r="AR616" s="21">
        <v>0</v>
      </c>
    </row>
    <row r="617" spans="8:44" x14ac:dyDescent="0.35">
      <c r="H617" s="16" t="str">
        <f xml:space="preserve"> _xll.EPMOlapMemberO("[CONTRATO].[PARENTH1].[C35262024]","","C35262024","","000;001")</f>
        <v>C35262024</v>
      </c>
      <c r="I617" s="16" t="str">
        <f xml:space="preserve"> _xll.EPMOlapMemberO("[AREA].[PARENTH1].[10000000035010]","","Gcia. Experiencia de","","000;001")</f>
        <v>Gcia. Experiencia de</v>
      </c>
      <c r="J617" s="17" t="str">
        <f xml:space="preserve"> _xll.EPMOlapMemberO("[RUBRO].[PARENTH1].[5130200000]","","AVALUOS","","000;001")</f>
        <v>AVALUOS</v>
      </c>
      <c r="K617" s="18" t="s">
        <v>2019</v>
      </c>
      <c r="L617" s="18" t="s">
        <v>40</v>
      </c>
      <c r="M617" s="28" t="s">
        <v>1920</v>
      </c>
      <c r="N617" s="18" t="s">
        <v>29</v>
      </c>
      <c r="O617" s="18" t="s">
        <v>61</v>
      </c>
      <c r="P617" s="28" t="s">
        <v>40</v>
      </c>
      <c r="Q617" s="28" t="s">
        <v>1936</v>
      </c>
      <c r="R617" s="18" t="s">
        <v>1937</v>
      </c>
      <c r="S617" s="18" t="s">
        <v>1038</v>
      </c>
      <c r="T617" s="18" t="s">
        <v>35</v>
      </c>
      <c r="U617" s="18" t="s">
        <v>1938</v>
      </c>
      <c r="V617" s="18" t="s">
        <v>1925</v>
      </c>
      <c r="W617" s="18" t="s">
        <v>67</v>
      </c>
      <c r="X617" s="18" t="s">
        <v>40</v>
      </c>
      <c r="Y617" s="18" t="s">
        <v>40</v>
      </c>
      <c r="Z617" s="19" t="s">
        <v>68</v>
      </c>
      <c r="AA617" s="20">
        <v>142258876</v>
      </c>
      <c r="AB617" s="19">
        <v>48921643</v>
      </c>
      <c r="AC617" s="21">
        <v>0</v>
      </c>
      <c r="AD617" s="21">
        <v>0</v>
      </c>
      <c r="AE617" s="21">
        <v>0</v>
      </c>
      <c r="AF617" s="21">
        <v>5435738</v>
      </c>
      <c r="AG617" s="21">
        <v>5435738</v>
      </c>
      <c r="AH617" s="21">
        <v>5435738</v>
      </c>
      <c r="AI617" s="21">
        <v>5435738</v>
      </c>
      <c r="AJ617" s="21">
        <v>5435738</v>
      </c>
      <c r="AK617" s="21">
        <v>5435738</v>
      </c>
      <c r="AL617" s="21">
        <v>5435738</v>
      </c>
      <c r="AM617" s="21">
        <v>5435738</v>
      </c>
      <c r="AN617" s="21">
        <v>5435739</v>
      </c>
      <c r="AO617" s="21">
        <v>0</v>
      </c>
      <c r="AP617" s="21">
        <v>0</v>
      </c>
      <c r="AQ617" s="21">
        <v>0</v>
      </c>
      <c r="AR617" s="21">
        <v>0</v>
      </c>
    </row>
    <row r="618" spans="8:44" ht="39" x14ac:dyDescent="0.35">
      <c r="H618" s="16" t="str">
        <f xml:space="preserve"> _xll.EPMOlapMemberO("[CONTRATO].[PARENTH1].[C35272024]","","C35272024","","000;001")</f>
        <v>C35272024</v>
      </c>
      <c r="I618" s="16" t="str">
        <f xml:space="preserve"> _xll.EPMOlapMemberO("[AREA].[PARENTH1].[10000000035013]","","Gcia. Canales","","000;001")</f>
        <v>Gcia. Canales</v>
      </c>
      <c r="J618" s="17" t="str">
        <f xml:space="preserve"> _xll.EPMOlapMemberO("[RUBRO].[PARENTH1].[5190950003]","","CAPACITACION CLIENTES EXTERNOS","","000;001")</f>
        <v>CAPACITACION CLIENTES EXTERNOS</v>
      </c>
      <c r="K618" s="18" t="s">
        <v>2020</v>
      </c>
      <c r="L618" s="18" t="s">
        <v>40</v>
      </c>
      <c r="M618" s="28" t="s">
        <v>1972</v>
      </c>
      <c r="N618" s="18" t="s">
        <v>29</v>
      </c>
      <c r="O618" s="18" t="s">
        <v>1921</v>
      </c>
      <c r="P618" s="28" t="s">
        <v>40</v>
      </c>
      <c r="Q618" s="28" t="s">
        <v>2021</v>
      </c>
      <c r="R618" s="18" t="s">
        <v>2002</v>
      </c>
      <c r="S618" s="18" t="s">
        <v>940</v>
      </c>
      <c r="T618" s="18" t="s">
        <v>35</v>
      </c>
      <c r="U618" s="18" t="s">
        <v>2022</v>
      </c>
      <c r="V618" s="18" t="s">
        <v>1947</v>
      </c>
      <c r="W618" s="18" t="s">
        <v>67</v>
      </c>
      <c r="X618" s="18" t="s">
        <v>40</v>
      </c>
      <c r="Y618" s="18" t="s">
        <v>40</v>
      </c>
      <c r="Z618" s="19" t="s">
        <v>68</v>
      </c>
      <c r="AA618" s="20">
        <v>5285572000</v>
      </c>
      <c r="AB618" s="19">
        <v>385917976</v>
      </c>
      <c r="AC618" s="21">
        <v>0</v>
      </c>
      <c r="AD618" s="21">
        <v>0</v>
      </c>
      <c r="AE618" s="21">
        <v>0</v>
      </c>
      <c r="AF618" s="21">
        <v>0</v>
      </c>
      <c r="AG618" s="21">
        <v>0</v>
      </c>
      <c r="AH618" s="21">
        <v>0</v>
      </c>
      <c r="AI618" s="21">
        <v>0</v>
      </c>
      <c r="AJ618" s="21">
        <v>0</v>
      </c>
      <c r="AK618" s="21">
        <v>0</v>
      </c>
      <c r="AL618" s="21">
        <v>385917976</v>
      </c>
      <c r="AM618" s="21">
        <v>0</v>
      </c>
      <c r="AN618" s="21">
        <v>0</v>
      </c>
      <c r="AO618" s="21">
        <v>0</v>
      </c>
      <c r="AP618" s="21">
        <v>0</v>
      </c>
      <c r="AQ618" s="21">
        <v>0</v>
      </c>
      <c r="AR618" s="21">
        <v>0</v>
      </c>
    </row>
    <row r="619" spans="8:44" ht="52" x14ac:dyDescent="0.35">
      <c r="H619" s="16" t="str">
        <f xml:space="preserve"> _xll.EPMOlapMemberO("[CONTRATO].[PARENTH1].[C35282024]","","C35282024","","000;001")</f>
        <v>C35282024</v>
      </c>
      <c r="I619" s="16" t="str">
        <f xml:space="preserve"> _xll.EPMOlapMemberO("[AREA].[PARENTH1].[10000000035013]","","Gcia. Canales","","000;001")</f>
        <v>Gcia. Canales</v>
      </c>
      <c r="J619" s="17" t="str">
        <f xml:space="preserve"> _xll.EPMOlapMemberO("[RUBRO].[PARENTH1].[5164400000]","","N_SERVICIOS TEMPORALES RIESGOS LABORALES","","000;001")</f>
        <v>N_SERVICIOS TEMPORALES RIESGOS LABORALES</v>
      </c>
      <c r="K619" s="18" t="s">
        <v>2023</v>
      </c>
      <c r="L619" s="18" t="s">
        <v>40</v>
      </c>
      <c r="M619" s="28" t="s">
        <v>1972</v>
      </c>
      <c r="N619" s="18" t="s">
        <v>29</v>
      </c>
      <c r="O619" s="18" t="s">
        <v>1943</v>
      </c>
      <c r="P619" s="28" t="s">
        <v>40</v>
      </c>
      <c r="Q619" s="28" t="s">
        <v>2024</v>
      </c>
      <c r="R619" s="18" t="s">
        <v>1978</v>
      </c>
      <c r="S619" s="18" t="s">
        <v>2025</v>
      </c>
      <c r="T619" s="18" t="s">
        <v>224</v>
      </c>
      <c r="U619" s="18" t="s">
        <v>2026</v>
      </c>
      <c r="V619" s="18" t="s">
        <v>1947</v>
      </c>
      <c r="W619" s="18" t="s">
        <v>67</v>
      </c>
      <c r="X619" s="18" t="s">
        <v>40</v>
      </c>
      <c r="Y619" s="18" t="s">
        <v>40</v>
      </c>
      <c r="Z619" s="19" t="s">
        <v>41</v>
      </c>
      <c r="AA619" s="20">
        <v>17652445786</v>
      </c>
      <c r="AB619" s="19">
        <v>1000000000</v>
      </c>
      <c r="AC619" s="21">
        <v>166666667</v>
      </c>
      <c r="AD619" s="21">
        <v>166666667</v>
      </c>
      <c r="AE619" s="21">
        <v>166666667</v>
      </c>
      <c r="AF619" s="21">
        <v>166666667</v>
      </c>
      <c r="AG619" s="21">
        <v>166666666</v>
      </c>
      <c r="AH619" s="21">
        <v>166666666</v>
      </c>
      <c r="AI619" s="21">
        <v>0</v>
      </c>
      <c r="AJ619" s="21">
        <v>0</v>
      </c>
      <c r="AK619" s="21">
        <v>0</v>
      </c>
      <c r="AL619" s="21">
        <v>0</v>
      </c>
      <c r="AM619" s="21">
        <v>0</v>
      </c>
      <c r="AN619" s="21">
        <v>0</v>
      </c>
      <c r="AO619" s="21">
        <v>0</v>
      </c>
      <c r="AP619" s="21">
        <v>0</v>
      </c>
      <c r="AQ619" s="21">
        <v>0</v>
      </c>
      <c r="AR619" s="21">
        <v>0</v>
      </c>
    </row>
    <row r="620" spans="8:44" x14ac:dyDescent="0.35">
      <c r="H620" s="16" t="str">
        <f xml:space="preserve"> _xll.EPMOlapMemberO("[CONTRATO].[PARENTH1].[C15012024]","","C15012024","","000;001")</f>
        <v>C15012024</v>
      </c>
      <c r="I620" s="16" t="str">
        <f xml:space="preserve"> _xll.EPMOlapMemberO("[AREA].[PARENTH1].[10000000010001]","","Ofic. Estratégia y D","","000;001")</f>
        <v>Ofic. Estratégia y D</v>
      </c>
      <c r="J620" s="17" t="str">
        <f xml:space="preserve"> _xll.EPMOlapMemberO("[RUBRO].[PARENTH1].[5130200000]","","AVALUOS","","000;001")</f>
        <v>AVALUOS</v>
      </c>
      <c r="K620" s="18" t="s">
        <v>2027</v>
      </c>
      <c r="L620" s="18" t="s">
        <v>40</v>
      </c>
      <c r="M620" s="28" t="s">
        <v>2028</v>
      </c>
      <c r="N620" s="18" t="s">
        <v>2029</v>
      </c>
      <c r="O620" s="18" t="s">
        <v>61</v>
      </c>
      <c r="P620" s="28" t="s">
        <v>40</v>
      </c>
      <c r="Q620" s="28" t="s">
        <v>2030</v>
      </c>
      <c r="R620" s="18" t="s">
        <v>2031</v>
      </c>
      <c r="S620" s="18" t="s">
        <v>615</v>
      </c>
      <c r="T620" s="18" t="s">
        <v>1457</v>
      </c>
      <c r="U620" s="18" t="s">
        <v>2032</v>
      </c>
      <c r="V620" s="18" t="s">
        <v>131</v>
      </c>
      <c r="W620" s="18" t="s">
        <v>67</v>
      </c>
      <c r="X620" s="18" t="s">
        <v>40</v>
      </c>
      <c r="Y620" s="18" t="s">
        <v>40</v>
      </c>
      <c r="Z620" s="19" t="s">
        <v>68</v>
      </c>
      <c r="AA620" s="20">
        <v>13987711034</v>
      </c>
      <c r="AB620" s="19">
        <v>45000000</v>
      </c>
      <c r="AC620" s="21">
        <v>0</v>
      </c>
      <c r="AD620" s="21">
        <v>0</v>
      </c>
      <c r="AE620" s="21">
        <v>0</v>
      </c>
      <c r="AF620" s="21">
        <v>0</v>
      </c>
      <c r="AG620" s="21">
        <v>45000000</v>
      </c>
      <c r="AH620" s="21">
        <v>0</v>
      </c>
      <c r="AI620" s="21">
        <v>0</v>
      </c>
      <c r="AJ620" s="21">
        <v>0</v>
      </c>
      <c r="AK620" s="21">
        <v>0</v>
      </c>
      <c r="AL620" s="21">
        <v>0</v>
      </c>
      <c r="AM620" s="21">
        <v>0</v>
      </c>
      <c r="AN620" s="21">
        <v>0</v>
      </c>
      <c r="AO620" s="21">
        <v>0</v>
      </c>
      <c r="AP620" s="21">
        <v>0</v>
      </c>
      <c r="AQ620" s="21">
        <v>0</v>
      </c>
      <c r="AR620" s="21">
        <v>0</v>
      </c>
    </row>
    <row r="621" spans="8:44" ht="58" x14ac:dyDescent="0.35">
      <c r="H621" s="16" t="str">
        <f xml:space="preserve"> _xll.EPMOlapMemberO("[CONTRATO].[PARENTH1].[C15022024]","","C15022024","","000;001")</f>
        <v>C15022024</v>
      </c>
      <c r="I621" s="16" t="str">
        <f xml:space="preserve"> _xll.EPMOlapMemberO("[AREA].[PARENTH1].[10000000010001]","","Ofic. Estratégia y D","","000;001")</f>
        <v>Ofic. Estratégia y D</v>
      </c>
      <c r="J621" s="17" t="str">
        <f xml:space="preserve"> _xll.EPMOlapMemberO("[RUBRO].[PARENTH1].[5130200000]","","AVALUOS","","000;001")</f>
        <v>AVALUOS</v>
      </c>
      <c r="K621" s="18" t="s">
        <v>2033</v>
      </c>
      <c r="L621" s="18" t="s">
        <v>40</v>
      </c>
      <c r="M621" s="28" t="s">
        <v>2028</v>
      </c>
      <c r="N621" s="18" t="s">
        <v>2029</v>
      </c>
      <c r="O621" s="18" t="s">
        <v>61</v>
      </c>
      <c r="P621" s="28" t="s">
        <v>2034</v>
      </c>
      <c r="Q621" s="28" t="s">
        <v>2035</v>
      </c>
      <c r="R621" s="18" t="s">
        <v>2036</v>
      </c>
      <c r="S621" s="18" t="s">
        <v>1098</v>
      </c>
      <c r="T621" s="18" t="s">
        <v>40</v>
      </c>
      <c r="U621" s="18" t="s">
        <v>2037</v>
      </c>
      <c r="V621" s="18" t="s">
        <v>2038</v>
      </c>
      <c r="W621" s="18" t="s">
        <v>67</v>
      </c>
      <c r="X621" s="18" t="s">
        <v>40</v>
      </c>
      <c r="Y621" s="18" t="s">
        <v>40</v>
      </c>
      <c r="Z621" s="19" t="s">
        <v>68</v>
      </c>
      <c r="AA621" s="20">
        <v>13987711034</v>
      </c>
      <c r="AB621" s="19">
        <v>400000000</v>
      </c>
      <c r="AC621" s="21">
        <v>0</v>
      </c>
      <c r="AD621" s="21">
        <v>0</v>
      </c>
      <c r="AE621" s="21">
        <v>0</v>
      </c>
      <c r="AF621" s="21">
        <v>400000000</v>
      </c>
      <c r="AG621" s="21">
        <v>0</v>
      </c>
      <c r="AH621" s="21">
        <v>0</v>
      </c>
      <c r="AI621" s="21">
        <v>0</v>
      </c>
      <c r="AJ621" s="21">
        <v>0</v>
      </c>
      <c r="AK621" s="21">
        <v>0</v>
      </c>
      <c r="AL621" s="21">
        <v>0</v>
      </c>
      <c r="AM621" s="21">
        <v>0</v>
      </c>
      <c r="AN621" s="21">
        <v>0</v>
      </c>
      <c r="AO621" s="21">
        <v>0</v>
      </c>
      <c r="AP621" s="21">
        <v>0</v>
      </c>
      <c r="AQ621" s="21">
        <v>0</v>
      </c>
      <c r="AR621" s="21">
        <v>0</v>
      </c>
    </row>
    <row r="622" spans="8:44" x14ac:dyDescent="0.35">
      <c r="H622" s="16" t="str">
        <f xml:space="preserve"> _xll.EPMOlapMemberO("[CONTRATO].[PARENTH1].[C15032024]","","C15032024","","000;001")</f>
        <v>C15032024</v>
      </c>
      <c r="I622" s="16" t="str">
        <f xml:space="preserve"> _xll.EPMOlapMemberO("[AREA].[PARENTH1].[10000000010001]","","Ofic. Estratégia y D","","000;001")</f>
        <v>Ofic. Estratégia y D</v>
      </c>
      <c r="J622" s="17" t="str">
        <f xml:space="preserve"> _xll.EPMOlapMemberO("[RUBRO].[PARENTH1].[5130200000]","","AVALUOS","","000;001")</f>
        <v>AVALUOS</v>
      </c>
      <c r="K622" s="18" t="s">
        <v>2039</v>
      </c>
      <c r="L622" s="18" t="s">
        <v>40</v>
      </c>
      <c r="M622" s="28" t="s">
        <v>2028</v>
      </c>
      <c r="N622" s="18" t="s">
        <v>2029</v>
      </c>
      <c r="O622" s="18" t="s">
        <v>61</v>
      </c>
      <c r="P622" s="28" t="s">
        <v>2040</v>
      </c>
      <c r="Q622" s="28" t="s">
        <v>2041</v>
      </c>
      <c r="R622" s="18" t="s">
        <v>2042</v>
      </c>
      <c r="S622" s="18" t="s">
        <v>2043</v>
      </c>
      <c r="T622" s="18" t="s">
        <v>40</v>
      </c>
      <c r="U622" s="18" t="s">
        <v>2044</v>
      </c>
      <c r="V622" s="18" t="s">
        <v>2045</v>
      </c>
      <c r="W622" s="18" t="s">
        <v>67</v>
      </c>
      <c r="X622" s="18" t="s">
        <v>40</v>
      </c>
      <c r="Y622" s="18" t="s">
        <v>40</v>
      </c>
      <c r="Z622" s="19" t="s">
        <v>68</v>
      </c>
      <c r="AA622" s="20">
        <v>13987711034</v>
      </c>
      <c r="AB622" s="19">
        <v>6927862</v>
      </c>
      <c r="AC622" s="21">
        <v>0</v>
      </c>
      <c r="AD622" s="21">
        <v>0</v>
      </c>
      <c r="AE622" s="21">
        <v>0</v>
      </c>
      <c r="AF622" s="21">
        <v>0</v>
      </c>
      <c r="AG622" s="21">
        <v>6927862</v>
      </c>
      <c r="AH622" s="21">
        <v>0</v>
      </c>
      <c r="AI622" s="21">
        <v>0</v>
      </c>
      <c r="AJ622" s="21">
        <v>0</v>
      </c>
      <c r="AK622" s="21">
        <v>0</v>
      </c>
      <c r="AL622" s="21">
        <v>0</v>
      </c>
      <c r="AM622" s="21">
        <v>0</v>
      </c>
      <c r="AN622" s="21">
        <v>0</v>
      </c>
      <c r="AO622" s="21">
        <v>0</v>
      </c>
      <c r="AP622" s="21">
        <v>0</v>
      </c>
      <c r="AQ622" s="21">
        <v>0</v>
      </c>
      <c r="AR622" s="21">
        <v>0</v>
      </c>
    </row>
    <row r="623" spans="8:44" ht="29" x14ac:dyDescent="0.35">
      <c r="H623" s="16" t="str">
        <f xml:space="preserve"> _xll.EPMOlapMemberO("[CONTRATO].[PARENTH1].[C15042024]","","C15042024","","000;001")</f>
        <v>C15042024</v>
      </c>
      <c r="I623" s="16" t="str">
        <f xml:space="preserve"> _xll.EPMOlapMemberO("[AREA].[PARENTH1].[10000000010001]","","Ofic. Estratégia y D","","000;001")</f>
        <v>Ofic. Estratégia y D</v>
      </c>
      <c r="J623" s="17" t="str">
        <f xml:space="preserve"> _xll.EPMOlapMemberO("[RUBRO].[PARENTH1].[5130200000]","","AVALUOS","","000;001")</f>
        <v>AVALUOS</v>
      </c>
      <c r="K623" s="18" t="s">
        <v>2046</v>
      </c>
      <c r="L623" s="18" t="s">
        <v>40</v>
      </c>
      <c r="M623" s="28" t="s">
        <v>2028</v>
      </c>
      <c r="N623" s="18" t="s">
        <v>2029</v>
      </c>
      <c r="O623" s="18" t="s">
        <v>61</v>
      </c>
      <c r="P623" s="28" t="s">
        <v>2047</v>
      </c>
      <c r="Q623" s="28" t="s">
        <v>2048</v>
      </c>
      <c r="R623" s="18" t="s">
        <v>2042</v>
      </c>
      <c r="S623" s="18" t="s">
        <v>2049</v>
      </c>
      <c r="T623" s="18" t="s">
        <v>35</v>
      </c>
      <c r="U623" s="18" t="s">
        <v>2050</v>
      </c>
      <c r="V623" s="18" t="s">
        <v>2045</v>
      </c>
      <c r="W623" s="18" t="s">
        <v>67</v>
      </c>
      <c r="X623" s="18" t="s">
        <v>40</v>
      </c>
      <c r="Y623" s="18" t="s">
        <v>40</v>
      </c>
      <c r="Z623" s="19" t="s">
        <v>68</v>
      </c>
      <c r="AA623" s="20">
        <v>13987711034</v>
      </c>
      <c r="AB623" s="19">
        <v>6500000</v>
      </c>
      <c r="AC623" s="21">
        <v>0</v>
      </c>
      <c r="AD623" s="21">
        <v>0</v>
      </c>
      <c r="AE623" s="21">
        <v>0</v>
      </c>
      <c r="AF623" s="21">
        <v>0</v>
      </c>
      <c r="AG623" s="21">
        <v>0</v>
      </c>
      <c r="AH623" s="21">
        <v>6500000</v>
      </c>
      <c r="AI623" s="21">
        <v>0</v>
      </c>
      <c r="AJ623" s="21">
        <v>0</v>
      </c>
      <c r="AK623" s="21">
        <v>0</v>
      </c>
      <c r="AL623" s="21">
        <v>0</v>
      </c>
      <c r="AM623" s="21">
        <v>0</v>
      </c>
      <c r="AN623" s="21">
        <v>0</v>
      </c>
      <c r="AO623" s="21">
        <v>0</v>
      </c>
      <c r="AP623" s="21">
        <v>0</v>
      </c>
      <c r="AQ623" s="21">
        <v>0</v>
      </c>
      <c r="AR623" s="21">
        <v>0</v>
      </c>
    </row>
    <row r="624" spans="8:44" ht="72.5" x14ac:dyDescent="0.35">
      <c r="H624" s="16" t="str">
        <f xml:space="preserve"> _xll.EPMOlapMemberO("[CONTRATO].[PARENTH1].[C15052024]","","C15052024","","000;001")</f>
        <v>C15052024</v>
      </c>
      <c r="I624" s="16" t="str">
        <f xml:space="preserve"> _xll.EPMOlapMemberO("[AREA].[PARENTH1].[10000000010001]","","Ofic. Estratégia y D","","000;001")</f>
        <v>Ofic. Estratégia y D</v>
      </c>
      <c r="J624" s="17" t="str">
        <f xml:space="preserve"> _xll.EPMOlapMemberO("[RUBRO].[PARENTH1].[5130200000]","","AVALUOS","","000;001")</f>
        <v>AVALUOS</v>
      </c>
      <c r="K624" s="18" t="s">
        <v>2051</v>
      </c>
      <c r="L624" s="18" t="s">
        <v>2052</v>
      </c>
      <c r="M624" s="28" t="s">
        <v>2028</v>
      </c>
      <c r="N624" s="18" t="s">
        <v>2029</v>
      </c>
      <c r="O624" s="18" t="s">
        <v>61</v>
      </c>
      <c r="P624" s="28" t="s">
        <v>2053</v>
      </c>
      <c r="Q624" s="28" t="s">
        <v>2054</v>
      </c>
      <c r="R624" s="18" t="s">
        <v>2042</v>
      </c>
      <c r="S624" s="18" t="s">
        <v>1038</v>
      </c>
      <c r="T624" s="18" t="s">
        <v>224</v>
      </c>
      <c r="U624" s="18" t="s">
        <v>2055</v>
      </c>
      <c r="V624" s="18" t="s">
        <v>2045</v>
      </c>
      <c r="W624" s="18" t="s">
        <v>67</v>
      </c>
      <c r="X624" s="18" t="s">
        <v>40</v>
      </c>
      <c r="Y624" s="18" t="s">
        <v>40</v>
      </c>
      <c r="Z624" s="19" t="s">
        <v>68</v>
      </c>
      <c r="AA624" s="20">
        <v>13987711034</v>
      </c>
      <c r="AB624" s="19">
        <v>29587195</v>
      </c>
      <c r="AC624" s="21">
        <v>0</v>
      </c>
      <c r="AD624" s="21">
        <v>0</v>
      </c>
      <c r="AE624" s="21">
        <v>0</v>
      </c>
      <c r="AF624" s="21">
        <v>0</v>
      </c>
      <c r="AG624" s="21">
        <v>0</v>
      </c>
      <c r="AH624" s="21">
        <v>0</v>
      </c>
      <c r="AI624" s="21">
        <v>29587195</v>
      </c>
      <c r="AJ624" s="21">
        <v>0</v>
      </c>
      <c r="AK624" s="21">
        <v>0</v>
      </c>
      <c r="AL624" s="21">
        <v>0</v>
      </c>
      <c r="AM624" s="21">
        <v>0</v>
      </c>
      <c r="AN624" s="21">
        <v>0</v>
      </c>
      <c r="AO624" s="21">
        <v>0</v>
      </c>
      <c r="AP624" s="21">
        <v>0</v>
      </c>
      <c r="AQ624" s="21">
        <v>0</v>
      </c>
      <c r="AR624" s="21">
        <v>0</v>
      </c>
    </row>
    <row r="625" spans="8:44" x14ac:dyDescent="0.35">
      <c r="H625" s="16" t="str">
        <f xml:space="preserve"> _xll.EPMOlapMemberO("[CONTRATO].[PARENTH1].[C15062024]","","C15062024","","000;001")</f>
        <v>C15062024</v>
      </c>
      <c r="I625" s="16" t="str">
        <f xml:space="preserve"> _xll.EPMOlapMemberO("[AREA].[PARENTH1].[10000000010001]","","Ofic. Estratégia y D","","000;001")</f>
        <v>Ofic. Estratégia y D</v>
      </c>
      <c r="J625" s="17" t="str">
        <f xml:space="preserve"> _xll.EPMOlapMemberO("[RUBRO].[PARENTH1].[5130200000]","","AVALUOS","","000;001")</f>
        <v>AVALUOS</v>
      </c>
      <c r="K625" s="18" t="s">
        <v>2056</v>
      </c>
      <c r="L625" s="18" t="s">
        <v>40</v>
      </c>
      <c r="M625" s="28" t="s">
        <v>2028</v>
      </c>
      <c r="N625" s="18" t="s">
        <v>2029</v>
      </c>
      <c r="O625" s="18" t="s">
        <v>61</v>
      </c>
      <c r="P625" s="28" t="s">
        <v>40</v>
      </c>
      <c r="Q625" s="28" t="s">
        <v>2057</v>
      </c>
      <c r="R625" s="18" t="s">
        <v>2042</v>
      </c>
      <c r="S625" s="18" t="s">
        <v>2058</v>
      </c>
      <c r="T625" s="18" t="s">
        <v>224</v>
      </c>
      <c r="U625" s="18" t="s">
        <v>2059</v>
      </c>
      <c r="V625" s="18" t="s">
        <v>2045</v>
      </c>
      <c r="W625" s="18" t="s">
        <v>67</v>
      </c>
      <c r="X625" s="18" t="s">
        <v>40</v>
      </c>
      <c r="Y625" s="18" t="s">
        <v>40</v>
      </c>
      <c r="Z625" s="19" t="s">
        <v>68</v>
      </c>
      <c r="AA625" s="20">
        <v>13987711034</v>
      </c>
      <c r="AB625" s="19">
        <v>13075200</v>
      </c>
      <c r="AC625" s="21">
        <v>0</v>
      </c>
      <c r="AD625" s="21">
        <v>0</v>
      </c>
      <c r="AE625" s="21">
        <v>0</v>
      </c>
      <c r="AF625" s="21">
        <v>0</v>
      </c>
      <c r="AG625" s="21">
        <v>0</v>
      </c>
      <c r="AH625" s="21">
        <v>13075200</v>
      </c>
      <c r="AI625" s="21">
        <v>0</v>
      </c>
      <c r="AJ625" s="21">
        <v>0</v>
      </c>
      <c r="AK625" s="21">
        <v>0</v>
      </c>
      <c r="AL625" s="21">
        <v>0</v>
      </c>
      <c r="AM625" s="21">
        <v>0</v>
      </c>
      <c r="AN625" s="21">
        <v>0</v>
      </c>
      <c r="AO625" s="21">
        <v>0</v>
      </c>
      <c r="AP625" s="21">
        <v>0</v>
      </c>
      <c r="AQ625" s="21">
        <v>0</v>
      </c>
      <c r="AR625" s="21">
        <v>0</v>
      </c>
    </row>
    <row r="626" spans="8:44" x14ac:dyDescent="0.35">
      <c r="H626" s="16" t="str">
        <f xml:space="preserve"> _xll.EPMOlapMemberO("[CONTRATO].[PARENTH1].[C15072024]","","C15072024","","000;001")</f>
        <v>C15072024</v>
      </c>
      <c r="I626" s="16" t="str">
        <f xml:space="preserve"> _xll.EPMOlapMemberO("[AREA].[PARENTH1].[10000000010001]","","Ofic. Estratégia y D","","000;001")</f>
        <v>Ofic. Estratégia y D</v>
      </c>
      <c r="J626" s="17" t="str">
        <f xml:space="preserve"> _xll.EPMOlapMemberO("[RUBRO].[PARENTH1].[5130200000]","","AVALUOS","","000;001")</f>
        <v>AVALUOS</v>
      </c>
      <c r="K626" s="18" t="s">
        <v>2060</v>
      </c>
      <c r="L626" s="18" t="s">
        <v>40</v>
      </c>
      <c r="M626" s="28" t="s">
        <v>2028</v>
      </c>
      <c r="N626" s="18" t="s">
        <v>2029</v>
      </c>
      <c r="O626" s="18" t="s">
        <v>61</v>
      </c>
      <c r="P626" s="28" t="s">
        <v>2061</v>
      </c>
      <c r="Q626" s="28" t="s">
        <v>2062</v>
      </c>
      <c r="R626" s="18" t="s">
        <v>2063</v>
      </c>
      <c r="S626" s="18" t="s">
        <v>2064</v>
      </c>
      <c r="T626" s="18" t="s">
        <v>35</v>
      </c>
      <c r="U626" s="18" t="s">
        <v>2065</v>
      </c>
      <c r="V626" s="18" t="s">
        <v>989</v>
      </c>
      <c r="W626" s="18" t="s">
        <v>67</v>
      </c>
      <c r="X626" s="18" t="s">
        <v>40</v>
      </c>
      <c r="Y626" s="18" t="s">
        <v>40</v>
      </c>
      <c r="Z626" s="19" t="s">
        <v>68</v>
      </c>
      <c r="AA626" s="20">
        <v>13987711034</v>
      </c>
      <c r="AB626" s="19">
        <v>70686000</v>
      </c>
      <c r="AC626" s="21">
        <v>0</v>
      </c>
      <c r="AD626" s="21">
        <v>0</v>
      </c>
      <c r="AE626" s="21">
        <v>13530300</v>
      </c>
      <c r="AF626" s="21">
        <v>6890100</v>
      </c>
      <c r="AG626" s="21">
        <v>5176500</v>
      </c>
      <c r="AH626" s="21">
        <v>8032500</v>
      </c>
      <c r="AI626" s="21">
        <v>8603700</v>
      </c>
      <c r="AJ626" s="21">
        <v>5176500</v>
      </c>
      <c r="AK626" s="21">
        <v>7175700</v>
      </c>
      <c r="AL626" s="21">
        <v>5176500</v>
      </c>
      <c r="AM626" s="21">
        <v>6890100</v>
      </c>
      <c r="AN626" s="21">
        <v>4034100</v>
      </c>
      <c r="AO626" s="21">
        <v>0</v>
      </c>
      <c r="AP626" s="21">
        <v>0</v>
      </c>
      <c r="AQ626" s="21">
        <v>0</v>
      </c>
      <c r="AR626" s="21">
        <v>0</v>
      </c>
    </row>
    <row r="627" spans="8:44" ht="29" x14ac:dyDescent="0.35">
      <c r="H627" s="16" t="str">
        <f xml:space="preserve"> _xll.EPMOlapMemberO("[CONTRATO].[PARENTH1].[C15082024]","","C15082024","","000;001")</f>
        <v>C15082024</v>
      </c>
      <c r="I627" s="16" t="str">
        <f xml:space="preserve"> _xll.EPMOlapMemberO("[AREA].[PARENTH1].[10000000010001]","","Ofic. Estratégia y D","","000;001")</f>
        <v>Ofic. Estratégia y D</v>
      </c>
      <c r="J627" s="17" t="str">
        <f xml:space="preserve"> _xll.EPMOlapMemberO("[RUBRO].[PARENTH1].[5130200000]","","AVALUOS","","000;001")</f>
        <v>AVALUOS</v>
      </c>
      <c r="K627" s="18" t="s">
        <v>2066</v>
      </c>
      <c r="L627" s="18" t="s">
        <v>40</v>
      </c>
      <c r="M627" s="28" t="s">
        <v>2028</v>
      </c>
      <c r="N627" s="18" t="s">
        <v>2029</v>
      </c>
      <c r="O627" s="18" t="s">
        <v>61</v>
      </c>
      <c r="P627" s="28" t="s">
        <v>2067</v>
      </c>
      <c r="Q627" s="28" t="s">
        <v>2068</v>
      </c>
      <c r="R627" s="18" t="s">
        <v>2069</v>
      </c>
      <c r="S627" s="18" t="s">
        <v>2070</v>
      </c>
      <c r="T627" s="18" t="s">
        <v>35</v>
      </c>
      <c r="U627" s="18" t="s">
        <v>2071</v>
      </c>
      <c r="V627" s="18" t="s">
        <v>89</v>
      </c>
      <c r="W627" s="18" t="s">
        <v>67</v>
      </c>
      <c r="X627" s="18" t="s">
        <v>40</v>
      </c>
      <c r="Y627" s="18" t="s">
        <v>40</v>
      </c>
      <c r="Z627" s="19" t="s">
        <v>68</v>
      </c>
      <c r="AA627" s="20">
        <v>13987711034</v>
      </c>
      <c r="AB627" s="19">
        <v>59928000</v>
      </c>
      <c r="AC627" s="21">
        <v>0</v>
      </c>
      <c r="AD627" s="21">
        <v>5885571</v>
      </c>
      <c r="AE627" s="21">
        <v>0</v>
      </c>
      <c r="AF627" s="21">
        <v>0</v>
      </c>
      <c r="AG627" s="21">
        <v>0</v>
      </c>
      <c r="AH627" s="21">
        <v>0</v>
      </c>
      <c r="AI627" s="21">
        <v>0</v>
      </c>
      <c r="AJ627" s="21">
        <v>1217301</v>
      </c>
      <c r="AK627" s="21">
        <v>0</v>
      </c>
      <c r="AL627" s="21">
        <v>35456183</v>
      </c>
      <c r="AM627" s="21">
        <v>0</v>
      </c>
      <c r="AN627" s="21">
        <v>17368945</v>
      </c>
      <c r="AO627" s="21">
        <v>0</v>
      </c>
      <c r="AP627" s="21">
        <v>0</v>
      </c>
      <c r="AQ627" s="21">
        <v>0</v>
      </c>
      <c r="AR627" s="21">
        <v>0</v>
      </c>
    </row>
    <row r="628" spans="8:44" ht="72.5" x14ac:dyDescent="0.35">
      <c r="H628" s="16" t="str">
        <f xml:space="preserve"> _xll.EPMOlapMemberO("[CONTRATO].[PARENTH1].[C15092024]","","C15092024","","000;001")</f>
        <v>C15092024</v>
      </c>
      <c r="I628" s="16" t="str">
        <f xml:space="preserve"> _xll.EPMOlapMemberO("[AREA].[PARENTH1].[10000000010001]","","Ofic. Estratégia y D","","000;001")</f>
        <v>Ofic. Estratégia y D</v>
      </c>
      <c r="J628" s="17" t="str">
        <f xml:space="preserve"> _xll.EPMOlapMemberO("[RUBRO].[PARENTH1].[5130200000]","","AVALUOS","","000;001")</f>
        <v>AVALUOS</v>
      </c>
      <c r="K628" s="18" t="s">
        <v>2072</v>
      </c>
      <c r="L628" s="18" t="s">
        <v>40</v>
      </c>
      <c r="M628" s="28" t="s">
        <v>2028</v>
      </c>
      <c r="N628" s="18" t="s">
        <v>2029</v>
      </c>
      <c r="O628" s="18" t="s">
        <v>61</v>
      </c>
      <c r="P628" s="28" t="s">
        <v>2073</v>
      </c>
      <c r="Q628" s="28" t="s">
        <v>2074</v>
      </c>
      <c r="R628" s="18" t="s">
        <v>2075</v>
      </c>
      <c r="S628" s="18" t="s">
        <v>2076</v>
      </c>
      <c r="T628" s="18" t="s">
        <v>35</v>
      </c>
      <c r="U628" s="18" t="s">
        <v>2077</v>
      </c>
      <c r="V628" s="18" t="s">
        <v>1305</v>
      </c>
      <c r="W628" s="18" t="s">
        <v>67</v>
      </c>
      <c r="X628" s="18" t="s">
        <v>40</v>
      </c>
      <c r="Y628" s="18" t="s">
        <v>40</v>
      </c>
      <c r="Z628" s="19" t="s">
        <v>68</v>
      </c>
      <c r="AA628" s="20">
        <v>13987711034</v>
      </c>
      <c r="AB628" s="19">
        <v>108960000</v>
      </c>
      <c r="AC628" s="21">
        <v>0</v>
      </c>
      <c r="AD628" s="21">
        <v>0</v>
      </c>
      <c r="AE628" s="21">
        <v>108960000</v>
      </c>
      <c r="AF628" s="21">
        <v>0</v>
      </c>
      <c r="AG628" s="21">
        <v>0</v>
      </c>
      <c r="AH628" s="21">
        <v>0</v>
      </c>
      <c r="AI628" s="21">
        <v>0</v>
      </c>
      <c r="AJ628" s="21">
        <v>0</v>
      </c>
      <c r="AK628" s="21">
        <v>0</v>
      </c>
      <c r="AL628" s="21">
        <v>0</v>
      </c>
      <c r="AM628" s="21">
        <v>0</v>
      </c>
      <c r="AN628" s="21">
        <v>0</v>
      </c>
      <c r="AO628" s="21">
        <v>0</v>
      </c>
      <c r="AP628" s="21">
        <v>0</v>
      </c>
      <c r="AQ628" s="21">
        <v>0</v>
      </c>
      <c r="AR628" s="21">
        <v>0</v>
      </c>
    </row>
    <row r="629" spans="8:44" ht="58" x14ac:dyDescent="0.35">
      <c r="H629" s="16" t="str">
        <f xml:space="preserve"> _xll.EPMOlapMemberO("[CONTRATO].[PARENTH1].[C15102024]","","C15102024","","000;001")</f>
        <v>C15102024</v>
      </c>
      <c r="I629" s="16" t="str">
        <f xml:space="preserve"> _xll.EPMOlapMemberO("[AREA].[PARENTH1].[10000000010001]","","Ofic. Estratégia y D","","000;001")</f>
        <v>Ofic. Estratégia y D</v>
      </c>
      <c r="J629" s="17" t="str">
        <f xml:space="preserve"> _xll.EPMOlapMemberO("[RUBRO].[PARENTH1].[5130200000]","","AVALUOS","","000;001")</f>
        <v>AVALUOS</v>
      </c>
      <c r="K629" s="18" t="s">
        <v>2078</v>
      </c>
      <c r="L629" s="18" t="s">
        <v>40</v>
      </c>
      <c r="M629" s="28" t="s">
        <v>2028</v>
      </c>
      <c r="N629" s="18" t="s">
        <v>2029</v>
      </c>
      <c r="O629" s="18" t="s">
        <v>61</v>
      </c>
      <c r="P629" s="28" t="s">
        <v>2079</v>
      </c>
      <c r="Q629" s="28" t="s">
        <v>2080</v>
      </c>
      <c r="R629" s="18" t="s">
        <v>2081</v>
      </c>
      <c r="S629" s="18" t="s">
        <v>2082</v>
      </c>
      <c r="T629" s="18" t="s">
        <v>35</v>
      </c>
      <c r="U629" s="18" t="s">
        <v>2083</v>
      </c>
      <c r="V629" s="18" t="s">
        <v>89</v>
      </c>
      <c r="W629" s="18" t="s">
        <v>67</v>
      </c>
      <c r="X629" s="18" t="s">
        <v>40</v>
      </c>
      <c r="Y629" s="18" t="s">
        <v>40</v>
      </c>
      <c r="Z629" s="19" t="s">
        <v>68</v>
      </c>
      <c r="AA629" s="20">
        <v>13987711034</v>
      </c>
      <c r="AB629" s="19">
        <v>2013000000</v>
      </c>
      <c r="AC629" s="21">
        <v>0</v>
      </c>
      <c r="AD629" s="21">
        <v>0</v>
      </c>
      <c r="AE629" s="21">
        <v>0</v>
      </c>
      <c r="AF629" s="21">
        <v>301950000</v>
      </c>
      <c r="AG629" s="21">
        <v>0</v>
      </c>
      <c r="AH629" s="21">
        <v>0</v>
      </c>
      <c r="AI629" s="21">
        <v>301950000</v>
      </c>
      <c r="AJ629" s="21">
        <v>0</v>
      </c>
      <c r="AK629" s="21">
        <v>0</v>
      </c>
      <c r="AL629" s="21">
        <v>805200000</v>
      </c>
      <c r="AM629" s="21">
        <v>0</v>
      </c>
      <c r="AN629" s="21">
        <v>603900000</v>
      </c>
      <c r="AO629" s="21">
        <v>0</v>
      </c>
      <c r="AP629" s="21">
        <v>0</v>
      </c>
      <c r="AQ629" s="21">
        <v>0</v>
      </c>
      <c r="AR629" s="21">
        <v>0</v>
      </c>
    </row>
    <row r="630" spans="8:44" ht="29" x14ac:dyDescent="0.35">
      <c r="H630" s="16" t="str">
        <f xml:space="preserve"> _xll.EPMOlapMemberO("[CONTRATO].[PARENTH1].[C15112024]","","C15112024","","000;001")</f>
        <v>C15112024</v>
      </c>
      <c r="I630" s="16" t="str">
        <f xml:space="preserve"> _xll.EPMOlapMemberO("[AREA].[PARENTH1].[10000000010001]","","Ofic. Estratégia y D","","000;001")</f>
        <v>Ofic. Estratégia y D</v>
      </c>
      <c r="J630" s="17" t="str">
        <f xml:space="preserve"> _xll.EPMOlapMemberO("[RUBRO].[PARENTH1].[5130200000]","","AVALUOS","","000;001")</f>
        <v>AVALUOS</v>
      </c>
      <c r="K630" s="18" t="s">
        <v>2084</v>
      </c>
      <c r="L630" s="18" t="s">
        <v>40</v>
      </c>
      <c r="M630" s="28" t="s">
        <v>2028</v>
      </c>
      <c r="N630" s="18" t="s">
        <v>2029</v>
      </c>
      <c r="O630" s="18" t="s">
        <v>61</v>
      </c>
      <c r="P630" s="28" t="s">
        <v>2079</v>
      </c>
      <c r="Q630" s="28" t="s">
        <v>2085</v>
      </c>
      <c r="R630" s="18" t="s">
        <v>2086</v>
      </c>
      <c r="S630" s="18" t="s">
        <v>2087</v>
      </c>
      <c r="T630" s="18" t="s">
        <v>35</v>
      </c>
      <c r="U630" s="18" t="s">
        <v>2088</v>
      </c>
      <c r="V630" s="18" t="s">
        <v>226</v>
      </c>
      <c r="W630" s="18" t="s">
        <v>67</v>
      </c>
      <c r="X630" s="18" t="s">
        <v>40</v>
      </c>
      <c r="Y630" s="18" t="s">
        <v>40</v>
      </c>
      <c r="Z630" s="19" t="s">
        <v>68</v>
      </c>
      <c r="AA630" s="20">
        <v>13987711034</v>
      </c>
      <c r="AB630" s="19">
        <v>1260714441</v>
      </c>
      <c r="AC630" s="21">
        <v>0</v>
      </c>
      <c r="AD630" s="21">
        <v>0</v>
      </c>
      <c r="AE630" s="21">
        <v>126071444</v>
      </c>
      <c r="AF630" s="21">
        <v>0</v>
      </c>
      <c r="AG630" s="21">
        <v>0</v>
      </c>
      <c r="AH630" s="21">
        <v>252142888</v>
      </c>
      <c r="AI630" s="21">
        <v>0</v>
      </c>
      <c r="AJ630" s="21">
        <v>252142888</v>
      </c>
      <c r="AK630" s="21">
        <v>0</v>
      </c>
      <c r="AL630" s="21">
        <v>252142888</v>
      </c>
      <c r="AM630" s="21">
        <v>0</v>
      </c>
      <c r="AN630" s="21">
        <v>378214333</v>
      </c>
      <c r="AO630" s="21">
        <v>0</v>
      </c>
      <c r="AP630" s="21">
        <v>0</v>
      </c>
      <c r="AQ630" s="21">
        <v>0</v>
      </c>
      <c r="AR630" s="21">
        <v>0</v>
      </c>
    </row>
    <row r="631" spans="8:44" ht="58" x14ac:dyDescent="0.35">
      <c r="H631" s="16" t="str">
        <f xml:space="preserve"> _xll.EPMOlapMemberO("[CONTRATO].[PARENTH1].[C15142024]","","C15142024","","000;001")</f>
        <v>C15142024</v>
      </c>
      <c r="I631" s="16" t="str">
        <f xml:space="preserve"> _xll.EPMOlapMemberO("[AREA].[PARENTH1].[10000000010001]","","Ofic. Estratégia y D","","000;001")</f>
        <v>Ofic. Estratégia y D</v>
      </c>
      <c r="J631" s="17" t="str">
        <f xml:space="preserve"> _xll.EPMOlapMemberO("[RUBRO].[PARENTH1].[5130200000]","","AVALUOS","","000;001")</f>
        <v>AVALUOS</v>
      </c>
      <c r="K631" s="18" t="s">
        <v>2089</v>
      </c>
      <c r="L631" s="18" t="s">
        <v>40</v>
      </c>
      <c r="M631" s="28" t="s">
        <v>2028</v>
      </c>
      <c r="N631" s="18" t="s">
        <v>2029</v>
      </c>
      <c r="O631" s="18" t="s">
        <v>61</v>
      </c>
      <c r="P631" s="28" t="s">
        <v>2090</v>
      </c>
      <c r="Q631" s="28" t="s">
        <v>2091</v>
      </c>
      <c r="R631" s="18" t="s">
        <v>2092</v>
      </c>
      <c r="S631" s="18" t="s">
        <v>2093</v>
      </c>
      <c r="T631" s="18" t="s">
        <v>35</v>
      </c>
      <c r="U631" s="18" t="s">
        <v>2094</v>
      </c>
      <c r="V631" s="18" t="s">
        <v>1305</v>
      </c>
      <c r="W631" s="18" t="s">
        <v>67</v>
      </c>
      <c r="X631" s="18" t="s">
        <v>40</v>
      </c>
      <c r="Y631" s="18" t="s">
        <v>40</v>
      </c>
      <c r="Z631" s="19" t="s">
        <v>68</v>
      </c>
      <c r="AA631" s="20">
        <v>13987711034</v>
      </c>
      <c r="AB631" s="19">
        <v>69600000</v>
      </c>
      <c r="AC631" s="21">
        <v>0</v>
      </c>
      <c r="AD631" s="21">
        <v>5800000</v>
      </c>
      <c r="AE631" s="21">
        <v>5800000</v>
      </c>
      <c r="AF631" s="21">
        <v>5800000</v>
      </c>
      <c r="AG631" s="21">
        <v>5800000</v>
      </c>
      <c r="AH631" s="21">
        <v>5800000</v>
      </c>
      <c r="AI631" s="21">
        <v>5800000</v>
      </c>
      <c r="AJ631" s="21">
        <v>5800000</v>
      </c>
      <c r="AK631" s="21">
        <v>5800000</v>
      </c>
      <c r="AL631" s="21">
        <v>5800000</v>
      </c>
      <c r="AM631" s="21">
        <v>5800000</v>
      </c>
      <c r="AN631" s="21">
        <v>11600000</v>
      </c>
      <c r="AO631" s="21">
        <v>0</v>
      </c>
      <c r="AP631" s="21">
        <v>0</v>
      </c>
      <c r="AQ631" s="21">
        <v>0</v>
      </c>
      <c r="AR631" s="21">
        <v>0</v>
      </c>
    </row>
    <row r="632" spans="8:44" ht="29" x14ac:dyDescent="0.35">
      <c r="H632" s="16" t="str">
        <f xml:space="preserve"> _xll.EPMOlapMemberO("[CONTRATO].[PARENTH1].[C15152024]","","C15152024","","000;001")</f>
        <v>C15152024</v>
      </c>
      <c r="I632" s="16" t="str">
        <f xml:space="preserve"> _xll.EPMOlapMemberO("[AREA].[PARENTH1].[10000000010001]","","Ofic. Estratégia y D","","000;001")</f>
        <v>Ofic. Estratégia y D</v>
      </c>
      <c r="J632" s="17" t="str">
        <f xml:space="preserve"> _xll.EPMOlapMemberO("[RUBRO].[PARENTH1].[5130200000]","","AVALUOS","","000;001")</f>
        <v>AVALUOS</v>
      </c>
      <c r="K632" s="18" t="s">
        <v>2095</v>
      </c>
      <c r="L632" s="18" t="s">
        <v>40</v>
      </c>
      <c r="M632" s="28" t="s">
        <v>2028</v>
      </c>
      <c r="N632" s="18" t="s">
        <v>2029</v>
      </c>
      <c r="O632" s="18" t="s">
        <v>61</v>
      </c>
      <c r="P632" s="28" t="s">
        <v>2096</v>
      </c>
      <c r="Q632" s="28" t="s">
        <v>2097</v>
      </c>
      <c r="R632" s="18" t="s">
        <v>2098</v>
      </c>
      <c r="S632" s="18" t="s">
        <v>2099</v>
      </c>
      <c r="T632" s="18" t="s">
        <v>35</v>
      </c>
      <c r="U632" s="18" t="s">
        <v>2100</v>
      </c>
      <c r="V632" s="18" t="s">
        <v>226</v>
      </c>
      <c r="W632" s="18" t="s">
        <v>67</v>
      </c>
      <c r="X632" s="18" t="s">
        <v>40</v>
      </c>
      <c r="Y632" s="18" t="s">
        <v>40</v>
      </c>
      <c r="Z632" s="19" t="s">
        <v>68</v>
      </c>
      <c r="AA632" s="20">
        <v>13987711034</v>
      </c>
      <c r="AB632" s="19">
        <v>998792775</v>
      </c>
      <c r="AC632" s="21">
        <v>0</v>
      </c>
      <c r="AD632" s="21">
        <v>0</v>
      </c>
      <c r="AE632" s="21">
        <v>0</v>
      </c>
      <c r="AF632" s="21">
        <v>0</v>
      </c>
      <c r="AG632" s="21">
        <v>149818916</v>
      </c>
      <c r="AH632" s="21">
        <v>0</v>
      </c>
      <c r="AI632" s="21">
        <v>299637833</v>
      </c>
      <c r="AJ632" s="21">
        <v>0</v>
      </c>
      <c r="AK632" s="21">
        <v>0</v>
      </c>
      <c r="AL632" s="21">
        <v>199758555</v>
      </c>
      <c r="AM632" s="21">
        <v>99879277</v>
      </c>
      <c r="AN632" s="21">
        <v>249698194</v>
      </c>
      <c r="AO632" s="21">
        <v>0</v>
      </c>
      <c r="AP632" s="21">
        <v>0</v>
      </c>
      <c r="AQ632" s="21">
        <v>0</v>
      </c>
      <c r="AR632" s="21">
        <v>0</v>
      </c>
    </row>
    <row r="633" spans="8:44" x14ac:dyDescent="0.35">
      <c r="H633" s="16" t="str">
        <f xml:space="preserve"> _xll.EPMOlapMemberO("[CONTRATO].[PARENTH1].[C15162024]","","C15162024","","000;001")</f>
        <v>C15162024</v>
      </c>
      <c r="I633" s="16" t="str">
        <f xml:space="preserve"> _xll.EPMOlapMemberO("[AREA].[PARENTH1].[10000000010001]","","Ofic. Estratégia y D","","000;001")</f>
        <v>Ofic. Estratégia y D</v>
      </c>
      <c r="J633" s="17" t="str">
        <f xml:space="preserve"> _xll.EPMOlapMemberO("[RUBRO].[PARENTH1].[5130200000]","","AVALUOS","","000;001")</f>
        <v>AVALUOS</v>
      </c>
      <c r="K633" s="18" t="s">
        <v>2101</v>
      </c>
      <c r="L633" s="18" t="s">
        <v>40</v>
      </c>
      <c r="M633" s="28" t="s">
        <v>2028</v>
      </c>
      <c r="N633" s="18" t="s">
        <v>2029</v>
      </c>
      <c r="O633" s="18" t="s">
        <v>61</v>
      </c>
      <c r="P633" s="28" t="s">
        <v>40</v>
      </c>
      <c r="Q633" s="28" t="s">
        <v>2102</v>
      </c>
      <c r="R633" s="18" t="s">
        <v>2031</v>
      </c>
      <c r="S633" s="18" t="s">
        <v>626</v>
      </c>
      <c r="T633" s="18" t="s">
        <v>35</v>
      </c>
      <c r="U633" s="18" t="s">
        <v>2103</v>
      </c>
      <c r="V633" s="18" t="s">
        <v>1851</v>
      </c>
      <c r="W633" s="18" t="s">
        <v>67</v>
      </c>
      <c r="X633" s="18" t="s">
        <v>40</v>
      </c>
      <c r="Y633" s="18" t="s">
        <v>40</v>
      </c>
      <c r="Z633" s="19" t="s">
        <v>68</v>
      </c>
      <c r="AA633" s="20">
        <v>13987711034</v>
      </c>
      <c r="AB633" s="19">
        <v>95000000</v>
      </c>
      <c r="AC633" s="21">
        <v>0</v>
      </c>
      <c r="AD633" s="21">
        <v>0</v>
      </c>
      <c r="AE633" s="21">
        <v>0</v>
      </c>
      <c r="AF633" s="21">
        <v>0</v>
      </c>
      <c r="AG633" s="21">
        <v>0</v>
      </c>
      <c r="AH633" s="21">
        <v>0</v>
      </c>
      <c r="AI633" s="21">
        <v>0</v>
      </c>
      <c r="AJ633" s="21">
        <v>0</v>
      </c>
      <c r="AK633" s="21">
        <v>0</v>
      </c>
      <c r="AL633" s="21">
        <v>0</v>
      </c>
      <c r="AM633" s="21">
        <v>0</v>
      </c>
      <c r="AN633" s="21">
        <v>95000000</v>
      </c>
      <c r="AO633" s="21">
        <v>0</v>
      </c>
      <c r="AP633" s="21">
        <v>0</v>
      </c>
      <c r="AQ633" s="21">
        <v>0</v>
      </c>
      <c r="AR633" s="21">
        <v>0</v>
      </c>
    </row>
    <row r="634" spans="8:44" x14ac:dyDescent="0.35">
      <c r="H634" s="16" t="str">
        <f xml:space="preserve"> _xll.EPMOlapMemberO("[CONTRATO].[PARENTH1].[C15172024]","","C15172024","","000;001")</f>
        <v>C15172024</v>
      </c>
      <c r="I634" s="16" t="str">
        <f xml:space="preserve"> _xll.EPMOlapMemberO("[AREA].[PARENTH1].[10000000010001]","","Ofic. Estratégia y D","","000;001")</f>
        <v>Ofic. Estratégia y D</v>
      </c>
      <c r="J634" s="17" t="str">
        <f xml:space="preserve"> _xll.EPMOlapMemberO("[RUBRO].[PARENTH1].[5130200000]","","AVALUOS","","000;001")</f>
        <v>AVALUOS</v>
      </c>
      <c r="K634" s="18" t="s">
        <v>2104</v>
      </c>
      <c r="L634" s="18" t="s">
        <v>40</v>
      </c>
      <c r="M634" s="28" t="s">
        <v>2028</v>
      </c>
      <c r="N634" s="18" t="s">
        <v>2029</v>
      </c>
      <c r="O634" s="18" t="s">
        <v>61</v>
      </c>
      <c r="P634" s="28" t="s">
        <v>40</v>
      </c>
      <c r="Q634" s="28" t="s">
        <v>2105</v>
      </c>
      <c r="R634" s="18" t="s">
        <v>2106</v>
      </c>
      <c r="S634" s="18" t="s">
        <v>2107</v>
      </c>
      <c r="T634" s="18" t="s">
        <v>1457</v>
      </c>
      <c r="U634" s="18" t="s">
        <v>2108</v>
      </c>
      <c r="V634" s="18" t="s">
        <v>89</v>
      </c>
      <c r="W634" s="18" t="s">
        <v>67</v>
      </c>
      <c r="X634" s="18" t="s">
        <v>40</v>
      </c>
      <c r="Y634" s="18" t="s">
        <v>40</v>
      </c>
      <c r="Z634" s="19" t="s">
        <v>68</v>
      </c>
      <c r="AA634" s="20">
        <v>13987711034</v>
      </c>
      <c r="AB634" s="19">
        <v>37306500</v>
      </c>
      <c r="AC634" s="21">
        <v>0</v>
      </c>
      <c r="AD634" s="21">
        <v>0</v>
      </c>
      <c r="AE634" s="21">
        <v>0</v>
      </c>
      <c r="AF634" s="21">
        <v>0</v>
      </c>
      <c r="AG634" s="21">
        <v>0</v>
      </c>
      <c r="AH634" s="21">
        <v>37306500</v>
      </c>
      <c r="AI634" s="21">
        <v>0</v>
      </c>
      <c r="AJ634" s="21">
        <v>0</v>
      </c>
      <c r="AK634" s="21">
        <v>0</v>
      </c>
      <c r="AL634" s="21">
        <v>0</v>
      </c>
      <c r="AM634" s="21">
        <v>0</v>
      </c>
      <c r="AN634" s="21">
        <v>0</v>
      </c>
      <c r="AO634" s="21">
        <v>0</v>
      </c>
      <c r="AP634" s="21">
        <v>0</v>
      </c>
      <c r="AQ634" s="21">
        <v>0</v>
      </c>
      <c r="AR634" s="21">
        <v>0</v>
      </c>
    </row>
    <row r="635" spans="8:44" ht="29" x14ac:dyDescent="0.35">
      <c r="H635" s="16" t="str">
        <f xml:space="preserve"> _xll.EPMOlapMemberO("[CONTRATO].[PARENTH1].[C15182024]","","C15182024","","000;001")</f>
        <v>C15182024</v>
      </c>
      <c r="I635" s="16" t="str">
        <f xml:space="preserve"> _xll.EPMOlapMemberO("[AREA].[PARENTH1].[10000000010001]","","Ofic. Estratégia y D","","000;001")</f>
        <v>Ofic. Estratégia y D</v>
      </c>
      <c r="J635" s="17" t="str">
        <f xml:space="preserve"> _xll.EPMOlapMemberO("[RUBRO].[PARENTH1].[5130200000]","","AVALUOS","","000;001")</f>
        <v>AVALUOS</v>
      </c>
      <c r="K635" s="18" t="s">
        <v>2109</v>
      </c>
      <c r="L635" s="18" t="s">
        <v>40</v>
      </c>
      <c r="M635" s="28" t="s">
        <v>2028</v>
      </c>
      <c r="N635" s="18" t="s">
        <v>2029</v>
      </c>
      <c r="O635" s="18" t="s">
        <v>61</v>
      </c>
      <c r="P635" s="28" t="s">
        <v>40</v>
      </c>
      <c r="Q635" s="28" t="s">
        <v>2110</v>
      </c>
      <c r="R635" s="18" t="s">
        <v>2111</v>
      </c>
      <c r="S635" s="18" t="s">
        <v>2112</v>
      </c>
      <c r="T635" s="18" t="s">
        <v>35</v>
      </c>
      <c r="U635" s="18" t="s">
        <v>2113</v>
      </c>
      <c r="V635" s="18" t="s">
        <v>89</v>
      </c>
      <c r="W635" s="18" t="s">
        <v>67</v>
      </c>
      <c r="X635" s="18" t="s">
        <v>2114</v>
      </c>
      <c r="Y635" s="18" t="s">
        <v>40</v>
      </c>
      <c r="Z635" s="19" t="s">
        <v>68</v>
      </c>
      <c r="AA635" s="20">
        <v>13987711034</v>
      </c>
      <c r="AB635" s="19">
        <v>58838400</v>
      </c>
      <c r="AC635" s="21">
        <v>0</v>
      </c>
      <c r="AD635" s="21">
        <v>58838400</v>
      </c>
      <c r="AE635" s="21">
        <v>0</v>
      </c>
      <c r="AF635" s="21">
        <v>0</v>
      </c>
      <c r="AG635" s="21">
        <v>0</v>
      </c>
      <c r="AH635" s="21">
        <v>0</v>
      </c>
      <c r="AI635" s="21">
        <v>0</v>
      </c>
      <c r="AJ635" s="21">
        <v>0</v>
      </c>
      <c r="AK635" s="21">
        <v>0</v>
      </c>
      <c r="AL635" s="21">
        <v>0</v>
      </c>
      <c r="AM635" s="21">
        <v>0</v>
      </c>
      <c r="AN635" s="21">
        <v>0</v>
      </c>
      <c r="AO635" s="21">
        <v>0</v>
      </c>
      <c r="AP635" s="21">
        <v>0</v>
      </c>
      <c r="AQ635" s="21">
        <v>0</v>
      </c>
      <c r="AR635" s="21">
        <v>0</v>
      </c>
    </row>
    <row r="636" spans="8:44" ht="26" x14ac:dyDescent="0.35">
      <c r="H636" s="16" t="str">
        <f xml:space="preserve"> _xll.EPMOlapMemberO("[CONTRATO].[PARENTH1].[C15192024]","","C15192024","","000;001")</f>
        <v>C15192024</v>
      </c>
      <c r="I636" s="16" t="str">
        <f xml:space="preserve"> _xll.EPMOlapMemberO("[AREA].[PARENTH1].[10000000010001]","","Ofic. Estratégia y D","","000;001")</f>
        <v>Ofic. Estratégia y D</v>
      </c>
      <c r="J636" s="17" t="str">
        <f xml:space="preserve"> _xll.EPMOlapMemberO("[RUBRO].[PARENTH1].[5160050000]","","EQUIPO DE COMPUTACION","","000;001")</f>
        <v>EQUIPO DE COMPUTACION</v>
      </c>
      <c r="K636" s="18" t="s">
        <v>2115</v>
      </c>
      <c r="L636" s="18" t="s">
        <v>40</v>
      </c>
      <c r="M636" s="28" t="s">
        <v>2028</v>
      </c>
      <c r="N636" s="18" t="s">
        <v>2029</v>
      </c>
      <c r="O636" s="18" t="s">
        <v>2116</v>
      </c>
      <c r="P636" s="28" t="s">
        <v>2117</v>
      </c>
      <c r="Q636" s="28" t="s">
        <v>2118</v>
      </c>
      <c r="R636" s="18" t="s">
        <v>967</v>
      </c>
      <c r="S636" s="18" t="s">
        <v>2119</v>
      </c>
      <c r="T636" s="18" t="s">
        <v>35</v>
      </c>
      <c r="U636" s="18" t="s">
        <v>2120</v>
      </c>
      <c r="V636" s="18" t="s">
        <v>89</v>
      </c>
      <c r="W636" s="18" t="s">
        <v>67</v>
      </c>
      <c r="X636" s="18" t="s">
        <v>40</v>
      </c>
      <c r="Y636" s="18" t="s">
        <v>40</v>
      </c>
      <c r="Z636" s="19" t="s">
        <v>68</v>
      </c>
      <c r="AA636" s="20">
        <v>1039904342</v>
      </c>
      <c r="AB636" s="19">
        <v>58658342</v>
      </c>
      <c r="AC636" s="21">
        <v>0</v>
      </c>
      <c r="AD636" s="21">
        <v>0</v>
      </c>
      <c r="AE636" s="21">
        <v>0</v>
      </c>
      <c r="AF636" s="21">
        <v>0</v>
      </c>
      <c r="AG636" s="21">
        <v>0</v>
      </c>
      <c r="AH636" s="21">
        <v>0</v>
      </c>
      <c r="AI636" s="21">
        <v>29329171</v>
      </c>
      <c r="AJ636" s="21">
        <v>0</v>
      </c>
      <c r="AK636" s="21">
        <v>0</v>
      </c>
      <c r="AL636" s="21">
        <v>0</v>
      </c>
      <c r="AM636" s="21">
        <v>0</v>
      </c>
      <c r="AN636" s="21">
        <v>29329171</v>
      </c>
      <c r="AO636" s="21">
        <v>0</v>
      </c>
      <c r="AP636" s="21">
        <v>0</v>
      </c>
      <c r="AQ636" s="21">
        <v>0</v>
      </c>
      <c r="AR636" s="21">
        <v>0</v>
      </c>
    </row>
    <row r="637" spans="8:44" ht="29" x14ac:dyDescent="0.35">
      <c r="H637" s="16" t="str">
        <f xml:space="preserve"> _xll.EPMOlapMemberO("[CONTRATO].[PARENTH1].[C15202024]","","C15202024","","000;001")</f>
        <v>C15202024</v>
      </c>
      <c r="I637" s="16" t="str">
        <f xml:space="preserve"> _xll.EPMOlapMemberO("[AREA].[PARENTH1].[10000000010001]","","Ofic. Estratégia y D","","000;001")</f>
        <v>Ofic. Estratégia y D</v>
      </c>
      <c r="J637" s="17" t="str">
        <f xml:space="preserve"> _xll.EPMOlapMemberO("[RUBRO].[PARENTH1].[5130200000]","","AVALUOS","","000;001")</f>
        <v>AVALUOS</v>
      </c>
      <c r="K637" s="18" t="s">
        <v>2121</v>
      </c>
      <c r="L637" s="18" t="s">
        <v>40</v>
      </c>
      <c r="M637" s="28" t="s">
        <v>2028</v>
      </c>
      <c r="N637" s="18" t="s">
        <v>29</v>
      </c>
      <c r="O637" s="18" t="s">
        <v>61</v>
      </c>
      <c r="P637" s="28" t="s">
        <v>2122</v>
      </c>
      <c r="Q637" s="28" t="s">
        <v>2123</v>
      </c>
      <c r="R637" s="18" t="s">
        <v>2124</v>
      </c>
      <c r="S637" s="18" t="s">
        <v>2125</v>
      </c>
      <c r="T637" s="18" t="s">
        <v>465</v>
      </c>
      <c r="U637" s="18" t="s">
        <v>2126</v>
      </c>
      <c r="V637" s="18" t="s">
        <v>2127</v>
      </c>
      <c r="W637" s="18" t="s">
        <v>67</v>
      </c>
      <c r="X637" s="18" t="s">
        <v>40</v>
      </c>
      <c r="Y637" s="18" t="s">
        <v>40</v>
      </c>
      <c r="Z637" s="19" t="s">
        <v>68</v>
      </c>
      <c r="AA637" s="20">
        <v>13987711034</v>
      </c>
      <c r="AB637" s="19">
        <v>110000000</v>
      </c>
      <c r="AC637" s="21">
        <v>0</v>
      </c>
      <c r="AD637" s="21">
        <v>0</v>
      </c>
      <c r="AE637" s="21">
        <v>0</v>
      </c>
      <c r="AF637" s="21">
        <v>0</v>
      </c>
      <c r="AG637" s="21">
        <v>22000000</v>
      </c>
      <c r="AH637" s="21">
        <v>33000000</v>
      </c>
      <c r="AI637" s="21">
        <v>55000000</v>
      </c>
      <c r="AJ637" s="21">
        <v>0</v>
      </c>
      <c r="AK637" s="21">
        <v>0</v>
      </c>
      <c r="AL637" s="21">
        <v>0</v>
      </c>
      <c r="AM637" s="21">
        <v>0</v>
      </c>
      <c r="AN637" s="21">
        <v>0</v>
      </c>
      <c r="AO637" s="21">
        <v>0</v>
      </c>
      <c r="AP637" s="21">
        <v>0</v>
      </c>
      <c r="AQ637" s="21">
        <v>0</v>
      </c>
      <c r="AR637" s="21">
        <v>0</v>
      </c>
    </row>
    <row r="638" spans="8:44" x14ac:dyDescent="0.35">
      <c r="H638" s="16" t="str">
        <f xml:space="preserve"> _xll.EPMOlapMemberO("[CONTRATO].[PARENTH1].[C15212024]","","C15212024","","000;001")</f>
        <v>C15212024</v>
      </c>
      <c r="I638" s="16" t="str">
        <f xml:space="preserve"> _xll.EPMOlapMemberO("[AREA].[PARENTH1].[10000000010001]","","Ofic. Estratégia y D","","000;001")</f>
        <v>Ofic. Estratégia y D</v>
      </c>
      <c r="J638" s="17" t="str">
        <f xml:space="preserve"> _xll.EPMOlapMemberO("[RUBRO].[PARENTH1].[5130200000]","","AVALUOS","","000;001")</f>
        <v>AVALUOS</v>
      </c>
      <c r="K638" s="18" t="s">
        <v>2128</v>
      </c>
      <c r="L638" s="18" t="s">
        <v>40</v>
      </c>
      <c r="M638" s="28" t="s">
        <v>2028</v>
      </c>
      <c r="N638" s="18" t="s">
        <v>2029</v>
      </c>
      <c r="O638" s="18" t="s">
        <v>61</v>
      </c>
      <c r="P638" s="28" t="s">
        <v>40</v>
      </c>
      <c r="Q638" s="28" t="s">
        <v>2129</v>
      </c>
      <c r="R638" s="18" t="s">
        <v>2130</v>
      </c>
      <c r="S638" s="18" t="s">
        <v>2131</v>
      </c>
      <c r="T638" s="18" t="s">
        <v>35</v>
      </c>
      <c r="U638" s="18" t="s">
        <v>2132</v>
      </c>
      <c r="V638" s="18" t="s">
        <v>2133</v>
      </c>
      <c r="W638" s="18" t="s">
        <v>67</v>
      </c>
      <c r="X638" s="18" t="s">
        <v>40</v>
      </c>
      <c r="Y638" s="18" t="s">
        <v>40</v>
      </c>
      <c r="Z638" s="19" t="s">
        <v>68</v>
      </c>
      <c r="AA638" s="20">
        <v>13987711034</v>
      </c>
      <c r="AB638" s="19">
        <v>125476855</v>
      </c>
      <c r="AC638" s="21">
        <v>0</v>
      </c>
      <c r="AD638" s="21">
        <v>0</v>
      </c>
      <c r="AE638" s="21">
        <v>0</v>
      </c>
      <c r="AF638" s="21">
        <v>0</v>
      </c>
      <c r="AG638" s="21">
        <v>57976855</v>
      </c>
      <c r="AH638" s="21">
        <v>0</v>
      </c>
      <c r="AI638" s="21">
        <v>0</v>
      </c>
      <c r="AJ638" s="21">
        <v>0</v>
      </c>
      <c r="AK638" s="21">
        <v>0</v>
      </c>
      <c r="AL638" s="21">
        <v>0</v>
      </c>
      <c r="AM638" s="21">
        <v>67500000</v>
      </c>
      <c r="AN638" s="21">
        <v>0</v>
      </c>
      <c r="AO638" s="21">
        <v>0</v>
      </c>
      <c r="AP638" s="21">
        <v>0</v>
      </c>
      <c r="AQ638" s="21">
        <v>0</v>
      </c>
      <c r="AR638" s="21">
        <v>0</v>
      </c>
    </row>
    <row r="639" spans="8:44" ht="43.5" x14ac:dyDescent="0.35">
      <c r="H639" s="16" t="str">
        <f xml:space="preserve"> _xll.EPMOlapMemberO("[CONTRATO].[PARENTH1].[C15222024]","","C15222024","","000;001")</f>
        <v>C15222024</v>
      </c>
      <c r="I639" s="16" t="str">
        <f xml:space="preserve"> _xll.EPMOlapMemberO("[AREA].[PARENTH1].[10000000010001]","","Ofic. Estratégia y D","","000;001")</f>
        <v>Ofic. Estratégia y D</v>
      </c>
      <c r="J639" s="17" t="str">
        <f xml:space="preserve"> _xll.EPMOlapMemberO("[RUBRO].[PARENTH1].[5130200000]","","AVALUOS","","000;001")</f>
        <v>AVALUOS</v>
      </c>
      <c r="K639" s="18" t="s">
        <v>2134</v>
      </c>
      <c r="L639" s="18" t="s">
        <v>2135</v>
      </c>
      <c r="M639" s="28" t="s">
        <v>2028</v>
      </c>
      <c r="N639" s="18" t="s">
        <v>2029</v>
      </c>
      <c r="O639" s="18" t="s">
        <v>61</v>
      </c>
      <c r="P639" s="28" t="s">
        <v>2136</v>
      </c>
      <c r="Q639" s="28" t="s">
        <v>2137</v>
      </c>
      <c r="R639" s="18" t="s">
        <v>1139</v>
      </c>
      <c r="S639" s="18" t="s">
        <v>48</v>
      </c>
      <c r="T639" s="18" t="s">
        <v>35</v>
      </c>
      <c r="U639" s="18" t="s">
        <v>2138</v>
      </c>
      <c r="V639" s="18" t="s">
        <v>89</v>
      </c>
      <c r="W639" s="18" t="s">
        <v>67</v>
      </c>
      <c r="X639" s="18" t="s">
        <v>2114</v>
      </c>
      <c r="Y639" s="18" t="s">
        <v>40</v>
      </c>
      <c r="Z639" s="19" t="s">
        <v>68</v>
      </c>
      <c r="AA639" s="20">
        <v>13987711034</v>
      </c>
      <c r="AB639" s="19">
        <v>335692098</v>
      </c>
      <c r="AC639" s="21">
        <v>0</v>
      </c>
      <c r="AD639" s="21">
        <v>0</v>
      </c>
      <c r="AE639" s="21">
        <v>33569210</v>
      </c>
      <c r="AF639" s="21">
        <v>33569210</v>
      </c>
      <c r="AG639" s="21">
        <v>33569210</v>
      </c>
      <c r="AH639" s="21">
        <v>33569210</v>
      </c>
      <c r="AI639" s="21">
        <v>33569210</v>
      </c>
      <c r="AJ639" s="21">
        <v>33569210</v>
      </c>
      <c r="AK639" s="21">
        <v>33569210</v>
      </c>
      <c r="AL639" s="21">
        <v>33569210</v>
      </c>
      <c r="AM639" s="21">
        <v>33569210</v>
      </c>
      <c r="AN639" s="21">
        <v>33569208</v>
      </c>
      <c r="AO639" s="21">
        <v>0</v>
      </c>
      <c r="AP639" s="21">
        <v>0</v>
      </c>
      <c r="AQ639" s="21">
        <v>0</v>
      </c>
      <c r="AR639" s="21">
        <v>0</v>
      </c>
    </row>
    <row r="640" spans="8:44" ht="29" x14ac:dyDescent="0.35">
      <c r="H640" s="16" t="str">
        <f xml:space="preserve"> _xll.EPMOlapMemberO("[CONTRATO].[PARENTH1].[C15252024]","","C15252024","","000;001")</f>
        <v>C15252024</v>
      </c>
      <c r="I640" s="16" t="str">
        <f xml:space="preserve"> _xll.EPMOlapMemberO("[AREA].[PARENTH1].[10000000010001]","","Ofic. Estratégia y D","","000;001")</f>
        <v>Ofic. Estratégia y D</v>
      </c>
      <c r="J640" s="17" t="str">
        <f xml:space="preserve"> _xll.EPMOlapMemberO("[RUBRO].[PARENTH1].[5130200000]","","AVALUOS","","000;001")</f>
        <v>AVALUOS</v>
      </c>
      <c r="K640" s="18" t="s">
        <v>2139</v>
      </c>
      <c r="L640" s="18" t="s">
        <v>40</v>
      </c>
      <c r="M640" s="28" t="s">
        <v>2028</v>
      </c>
      <c r="N640" s="18" t="s">
        <v>2029</v>
      </c>
      <c r="O640" s="18" t="s">
        <v>61</v>
      </c>
      <c r="P640" s="28" t="s">
        <v>2140</v>
      </c>
      <c r="Q640" s="28" t="s">
        <v>2141</v>
      </c>
      <c r="R640" s="18" t="s">
        <v>2111</v>
      </c>
      <c r="S640" s="18" t="s">
        <v>2142</v>
      </c>
      <c r="T640" s="18" t="s">
        <v>35</v>
      </c>
      <c r="U640" s="18" t="s">
        <v>2143</v>
      </c>
      <c r="V640" s="18" t="s">
        <v>89</v>
      </c>
      <c r="W640" s="18" t="s">
        <v>67</v>
      </c>
      <c r="X640" s="18" t="s">
        <v>40</v>
      </c>
      <c r="Y640" s="18" t="s">
        <v>40</v>
      </c>
      <c r="Z640" s="19" t="s">
        <v>68</v>
      </c>
      <c r="AA640" s="20">
        <v>13987711034</v>
      </c>
      <c r="AB640" s="19">
        <v>4758465810</v>
      </c>
      <c r="AC640" s="21">
        <v>0</v>
      </c>
      <c r="AD640" s="21">
        <v>0</v>
      </c>
      <c r="AE640" s="21">
        <v>856523846</v>
      </c>
      <c r="AF640" s="21">
        <v>0</v>
      </c>
      <c r="AG640" s="21">
        <v>856523846</v>
      </c>
      <c r="AH640" s="21">
        <v>0</v>
      </c>
      <c r="AI640" s="21">
        <v>0</v>
      </c>
      <c r="AJ640" s="21">
        <v>1142031794</v>
      </c>
      <c r="AK640" s="21">
        <v>0</v>
      </c>
      <c r="AL640" s="21">
        <v>1142031794</v>
      </c>
      <c r="AM640" s="21">
        <v>0</v>
      </c>
      <c r="AN640" s="21">
        <v>761354530</v>
      </c>
      <c r="AO640" s="21">
        <v>0</v>
      </c>
      <c r="AP640" s="21">
        <v>0</v>
      </c>
      <c r="AQ640" s="21">
        <v>0</v>
      </c>
      <c r="AR640" s="21">
        <v>0</v>
      </c>
    </row>
    <row r="641" spans="8:44" ht="43.5" x14ac:dyDescent="0.35">
      <c r="H641" s="16" t="str">
        <f xml:space="preserve"> _xll.EPMOlapMemberO("[CONTRATO].[PARENTH1].[C15262024]","","C15262024","","000;001")</f>
        <v>C15262024</v>
      </c>
      <c r="I641" s="16" t="str">
        <f xml:space="preserve"> _xll.EPMOlapMemberO("[AREA].[PARENTH1].[10000000010001]","","Ofic. Estratégia y D","","000;001")</f>
        <v>Ofic. Estratégia y D</v>
      </c>
      <c r="J641" s="17" t="str">
        <f xml:space="preserve"> _xll.EPMOlapMemberO("[RUBRO].[PARENTH1].[5130200000]","","AVALUOS","","000;001")</f>
        <v>AVALUOS</v>
      </c>
      <c r="K641" s="18" t="s">
        <v>2144</v>
      </c>
      <c r="L641" s="18" t="s">
        <v>40</v>
      </c>
      <c r="M641" s="28" t="s">
        <v>2028</v>
      </c>
      <c r="N641" s="18" t="s">
        <v>2029</v>
      </c>
      <c r="O641" s="18" t="s">
        <v>61</v>
      </c>
      <c r="P641" s="28" t="s">
        <v>40</v>
      </c>
      <c r="Q641" s="28" t="s">
        <v>2145</v>
      </c>
      <c r="R641" s="18" t="s">
        <v>2146</v>
      </c>
      <c r="S641" s="18" t="s">
        <v>2147</v>
      </c>
      <c r="T641" s="18" t="s">
        <v>35</v>
      </c>
      <c r="U641" s="18" t="s">
        <v>2148</v>
      </c>
      <c r="V641" s="18" t="s">
        <v>89</v>
      </c>
      <c r="W641" s="18" t="s">
        <v>67</v>
      </c>
      <c r="X641" s="18" t="s">
        <v>40</v>
      </c>
      <c r="Y641" s="18" t="s">
        <v>40</v>
      </c>
      <c r="Z641" s="19" t="s">
        <v>68</v>
      </c>
      <c r="AA641" s="20">
        <v>13987711034</v>
      </c>
      <c r="AB641" s="19">
        <v>170788800</v>
      </c>
      <c r="AC641" s="21">
        <v>0</v>
      </c>
      <c r="AD641" s="21">
        <v>14851200</v>
      </c>
      <c r="AE641" s="21">
        <v>14851200</v>
      </c>
      <c r="AF641" s="21">
        <v>14851200</v>
      </c>
      <c r="AG641" s="21">
        <v>14851200</v>
      </c>
      <c r="AH641" s="21">
        <v>14851200</v>
      </c>
      <c r="AI641" s="21">
        <v>14851200</v>
      </c>
      <c r="AJ641" s="21">
        <v>14851200</v>
      </c>
      <c r="AK641" s="21">
        <v>14851200</v>
      </c>
      <c r="AL641" s="21">
        <v>14851200</v>
      </c>
      <c r="AM641" s="21">
        <v>14851200</v>
      </c>
      <c r="AN641" s="21">
        <v>22276800</v>
      </c>
      <c r="AO641" s="21">
        <v>0</v>
      </c>
      <c r="AP641" s="21">
        <v>0</v>
      </c>
      <c r="AQ641" s="21">
        <v>0</v>
      </c>
      <c r="AR641" s="21">
        <v>0</v>
      </c>
    </row>
    <row r="642" spans="8:44" ht="29" x14ac:dyDescent="0.35">
      <c r="H642" s="16" t="str">
        <f xml:space="preserve"> _xll.EPMOlapMemberO("[CONTRATO].[PARENTH1].[C15272024]","","C15272024","","000;001")</f>
        <v>C15272024</v>
      </c>
      <c r="I642" s="16" t="str">
        <f xml:space="preserve"> _xll.EPMOlapMemberO("[AREA].[PARENTH1].[10000000010001]","","Ofic. Estratégia y D","","000;001")</f>
        <v>Ofic. Estratégia y D</v>
      </c>
      <c r="J642" s="17" t="str">
        <f xml:space="preserve"> _xll.EPMOlapMemberO("[RUBRO].[PARENTH1].[5130200000]","","AVALUOS","","000;001")</f>
        <v>AVALUOS</v>
      </c>
      <c r="K642" s="18" t="s">
        <v>2149</v>
      </c>
      <c r="L642" s="18" t="s">
        <v>40</v>
      </c>
      <c r="M642" s="28" t="s">
        <v>2028</v>
      </c>
      <c r="N642" s="18" t="s">
        <v>2029</v>
      </c>
      <c r="O642" s="18" t="s">
        <v>61</v>
      </c>
      <c r="P642" s="28" t="s">
        <v>40</v>
      </c>
      <c r="Q642" s="28" t="s">
        <v>2150</v>
      </c>
      <c r="R642" s="18" t="s">
        <v>2151</v>
      </c>
      <c r="S642" s="18" t="s">
        <v>2152</v>
      </c>
      <c r="T642" s="18" t="s">
        <v>35</v>
      </c>
      <c r="U642" s="18" t="s">
        <v>2153</v>
      </c>
      <c r="V642" s="18" t="s">
        <v>89</v>
      </c>
      <c r="W642" s="18" t="s">
        <v>67</v>
      </c>
      <c r="X642" s="18" t="s">
        <v>40</v>
      </c>
      <c r="Y642" s="18" t="s">
        <v>40</v>
      </c>
      <c r="Z642" s="19" t="s">
        <v>68</v>
      </c>
      <c r="AA642" s="20">
        <v>13987711034</v>
      </c>
      <c r="AB642" s="19">
        <v>109250000</v>
      </c>
      <c r="AC642" s="21">
        <v>0</v>
      </c>
      <c r="AD642" s="21">
        <v>9500000</v>
      </c>
      <c r="AE642" s="21">
        <v>9500000</v>
      </c>
      <c r="AF642" s="21">
        <v>9500000</v>
      </c>
      <c r="AG642" s="21">
        <v>9500000</v>
      </c>
      <c r="AH642" s="21">
        <v>9500000</v>
      </c>
      <c r="AI642" s="21">
        <v>9500000</v>
      </c>
      <c r="AJ642" s="21">
        <v>9500000</v>
      </c>
      <c r="AK642" s="21">
        <v>9500000</v>
      </c>
      <c r="AL642" s="21">
        <v>9500000</v>
      </c>
      <c r="AM642" s="21">
        <v>9500000</v>
      </c>
      <c r="AN642" s="21">
        <v>14250000</v>
      </c>
      <c r="AO642" s="21">
        <v>0</v>
      </c>
      <c r="AP642" s="21">
        <v>0</v>
      </c>
      <c r="AQ642" s="21">
        <v>0</v>
      </c>
      <c r="AR642" s="21">
        <v>0</v>
      </c>
    </row>
    <row r="643" spans="8:44" ht="43.5" x14ac:dyDescent="0.35">
      <c r="H643" s="16" t="str">
        <f xml:space="preserve"> _xll.EPMOlapMemberO("[CONTRATO].[PARENTH1].[C15282024]","","C15282024","","000;001")</f>
        <v>C15282024</v>
      </c>
      <c r="I643" s="16" t="str">
        <f xml:space="preserve"> _xll.EPMOlapMemberO("[AREA].[PARENTH1].[10000000010001]","","Ofic. Estratégia y D","","000;001")</f>
        <v>Ofic. Estratégia y D</v>
      </c>
      <c r="J643" s="17" t="str">
        <f xml:space="preserve"> _xll.EPMOlapMemberO("[RUBRO].[PARENTH1].[5130200000]","","AVALUOS","","000;001")</f>
        <v>AVALUOS</v>
      </c>
      <c r="K643" s="18" t="s">
        <v>2154</v>
      </c>
      <c r="L643" s="18" t="s">
        <v>40</v>
      </c>
      <c r="M643" s="28" t="s">
        <v>2028</v>
      </c>
      <c r="N643" s="18" t="s">
        <v>2029</v>
      </c>
      <c r="O643" s="18" t="s">
        <v>61</v>
      </c>
      <c r="P643" s="28" t="s">
        <v>40</v>
      </c>
      <c r="Q643" s="28" t="s">
        <v>2155</v>
      </c>
      <c r="R643" s="18" t="s">
        <v>2156</v>
      </c>
      <c r="S643" s="18" t="s">
        <v>2157</v>
      </c>
      <c r="T643" s="18" t="s">
        <v>35</v>
      </c>
      <c r="U643" s="18" t="s">
        <v>2158</v>
      </c>
      <c r="V643" s="18" t="s">
        <v>2038</v>
      </c>
      <c r="W643" s="18" t="s">
        <v>67</v>
      </c>
      <c r="X643" s="18" t="s">
        <v>40</v>
      </c>
      <c r="Y643" s="18" t="s">
        <v>40</v>
      </c>
      <c r="Z643" s="19" t="s">
        <v>68</v>
      </c>
      <c r="AA643" s="20">
        <v>13987711034</v>
      </c>
      <c r="AB643" s="19">
        <v>76162200</v>
      </c>
      <c r="AC643" s="21">
        <v>0</v>
      </c>
      <c r="AD643" s="21">
        <v>6622800</v>
      </c>
      <c r="AE643" s="21">
        <v>6622800</v>
      </c>
      <c r="AF643" s="21">
        <v>6622800</v>
      </c>
      <c r="AG643" s="21">
        <v>6622800</v>
      </c>
      <c r="AH643" s="21">
        <v>6622800</v>
      </c>
      <c r="AI643" s="21">
        <v>6622800</v>
      </c>
      <c r="AJ643" s="21">
        <v>6622800</v>
      </c>
      <c r="AK643" s="21">
        <v>6622800</v>
      </c>
      <c r="AL643" s="21">
        <v>6622800</v>
      </c>
      <c r="AM643" s="21">
        <v>6622800</v>
      </c>
      <c r="AN643" s="21">
        <v>9934200</v>
      </c>
      <c r="AO643" s="21">
        <v>0</v>
      </c>
      <c r="AP643" s="21">
        <v>0</v>
      </c>
      <c r="AQ643" s="21">
        <v>0</v>
      </c>
      <c r="AR643" s="21">
        <v>0</v>
      </c>
    </row>
    <row r="644" spans="8:44" ht="58" x14ac:dyDescent="0.35">
      <c r="H644" s="16" t="str">
        <f xml:space="preserve"> _xll.EPMOlapMemberO("[CONTRATO].[PARENTH1].[C15292024]","","C15292024","","000;001")</f>
        <v>C15292024</v>
      </c>
      <c r="I644" s="16" t="str">
        <f xml:space="preserve"> _xll.EPMOlapMemberO("[AREA].[PARENTH1].[10000000010001]","","Ofic. Estratégia y D","","000;001")</f>
        <v>Ofic. Estratégia y D</v>
      </c>
      <c r="J644" s="17" t="str">
        <f xml:space="preserve"> _xll.EPMOlapMemberO("[RUBRO].[PARENTH1].[5130200000]","","AVALUOS","","000;001")</f>
        <v>AVALUOS</v>
      </c>
      <c r="K644" s="18" t="s">
        <v>2159</v>
      </c>
      <c r="L644" s="18" t="s">
        <v>40</v>
      </c>
      <c r="M644" s="28" t="s">
        <v>2028</v>
      </c>
      <c r="N644" s="18" t="s">
        <v>2029</v>
      </c>
      <c r="O644" s="18" t="s">
        <v>61</v>
      </c>
      <c r="P644" s="28" t="s">
        <v>40</v>
      </c>
      <c r="Q644" s="28" t="s">
        <v>2160</v>
      </c>
      <c r="R644" s="18" t="s">
        <v>2156</v>
      </c>
      <c r="S644" s="18" t="s">
        <v>432</v>
      </c>
      <c r="T644" s="18" t="s">
        <v>35</v>
      </c>
      <c r="U644" s="18" t="s">
        <v>2161</v>
      </c>
      <c r="V644" s="18" t="s">
        <v>2038</v>
      </c>
      <c r="W644" s="18" t="s">
        <v>67</v>
      </c>
      <c r="X644" s="18" t="s">
        <v>40</v>
      </c>
      <c r="Y644" s="18" t="s">
        <v>40</v>
      </c>
      <c r="Z644" s="19" t="s">
        <v>68</v>
      </c>
      <c r="AA644" s="20">
        <v>13987711034</v>
      </c>
      <c r="AB644" s="19">
        <v>69000000</v>
      </c>
      <c r="AC644" s="21">
        <v>0</v>
      </c>
      <c r="AD644" s="21">
        <v>6000000</v>
      </c>
      <c r="AE644" s="21">
        <v>6000000</v>
      </c>
      <c r="AF644" s="21">
        <v>6000000</v>
      </c>
      <c r="AG644" s="21">
        <v>6000000</v>
      </c>
      <c r="AH644" s="21">
        <v>6000000</v>
      </c>
      <c r="AI644" s="21">
        <v>6000000</v>
      </c>
      <c r="AJ644" s="21">
        <v>6000000</v>
      </c>
      <c r="AK644" s="21">
        <v>6000000</v>
      </c>
      <c r="AL644" s="21">
        <v>6000000</v>
      </c>
      <c r="AM644" s="21">
        <v>6000000</v>
      </c>
      <c r="AN644" s="21">
        <v>9000000</v>
      </c>
      <c r="AO644" s="21">
        <v>0</v>
      </c>
      <c r="AP644" s="21">
        <v>0</v>
      </c>
      <c r="AQ644" s="21">
        <v>0</v>
      </c>
      <c r="AR644" s="21">
        <v>0</v>
      </c>
    </row>
    <row r="645" spans="8:44" ht="72.5" x14ac:dyDescent="0.35">
      <c r="H645" s="16" t="str">
        <f xml:space="preserve"> _xll.EPMOlapMemberO("[CONTRATO].[PARENTH1].[C23192024]","","C23192024","","000;001")</f>
        <v>C23192024</v>
      </c>
      <c r="I645" s="16" t="str">
        <f xml:space="preserve"> _xll.EPMOlapMemberO("[AREA].[PARENTH1].[10000000095003]","","Gcia. Jurídica","","000;001")</f>
        <v>Gcia. Jurídica</v>
      </c>
      <c r="J645" s="17" t="str">
        <f xml:space="preserve"> _xll.EPMOlapMemberO("[RUBRO].[PARENTH1].[5130250003]","","N-SECRETARIA GENERAL","","000;001")</f>
        <v>N-SECRETARIA GENERAL</v>
      </c>
      <c r="K645" s="18" t="s">
        <v>2162</v>
      </c>
      <c r="L645" s="18" t="s">
        <v>40</v>
      </c>
      <c r="M645" s="28" t="s">
        <v>2163</v>
      </c>
      <c r="N645" s="18" t="s">
        <v>29</v>
      </c>
      <c r="O645" s="18" t="s">
        <v>2164</v>
      </c>
      <c r="P645" s="28" t="s">
        <v>2165</v>
      </c>
      <c r="Q645" s="28" t="s">
        <v>2166</v>
      </c>
      <c r="R645" s="18" t="s">
        <v>1345</v>
      </c>
      <c r="S645" s="18" t="s">
        <v>48</v>
      </c>
      <c r="T645" s="18" t="s">
        <v>35</v>
      </c>
      <c r="U645" s="18" t="s">
        <v>2167</v>
      </c>
      <c r="V645" s="18" t="s">
        <v>2038</v>
      </c>
      <c r="W645" s="18" t="s">
        <v>67</v>
      </c>
      <c r="X645" s="18" t="s">
        <v>40</v>
      </c>
      <c r="Y645" s="18" t="s">
        <v>40</v>
      </c>
      <c r="Z645" s="19" t="s">
        <v>68</v>
      </c>
      <c r="AA645" s="20">
        <v>4079930004</v>
      </c>
      <c r="AB645" s="19">
        <v>410000000</v>
      </c>
      <c r="AC645" s="21">
        <v>0</v>
      </c>
      <c r="AD645" s="21">
        <v>34166666</v>
      </c>
      <c r="AE645" s="21">
        <v>34166666</v>
      </c>
      <c r="AF645" s="21">
        <v>34166666</v>
      </c>
      <c r="AG645" s="21">
        <v>34166666</v>
      </c>
      <c r="AH645" s="21">
        <v>34166666</v>
      </c>
      <c r="AI645" s="21">
        <v>34166666</v>
      </c>
      <c r="AJ645" s="21">
        <v>34166666</v>
      </c>
      <c r="AK645" s="21">
        <v>34166666</v>
      </c>
      <c r="AL645" s="21">
        <v>34166666</v>
      </c>
      <c r="AM645" s="21">
        <v>34166666</v>
      </c>
      <c r="AN645" s="21">
        <v>68333340</v>
      </c>
      <c r="AO645" s="21">
        <v>0</v>
      </c>
      <c r="AP645" s="21">
        <v>0</v>
      </c>
      <c r="AQ645" s="21">
        <v>0</v>
      </c>
      <c r="AR645" s="21">
        <v>0</v>
      </c>
    </row>
    <row r="646" spans="8:44" ht="72.5" x14ac:dyDescent="0.35">
      <c r="H646" s="16" t="str">
        <f xml:space="preserve"> _xll.EPMOlapMemberO("[CONTRATO].[PARENTH1].[C23202024]","","C23202024","","000;001")</f>
        <v>C23202024</v>
      </c>
      <c r="I646" s="16" t="str">
        <f xml:space="preserve"> _xll.EPMOlapMemberO("[AREA].[PARENTH1].[10000000095003]","","Gcia. Jurídica","","000;001")</f>
        <v>Gcia. Jurídica</v>
      </c>
      <c r="J646" s="17" t="str">
        <f xml:space="preserve"> _xll.EPMOlapMemberO("[RUBRO].[PARENTH1].[5130250003]","","N-SECRETARIA GENERAL","","000;001")</f>
        <v>N-SECRETARIA GENERAL</v>
      </c>
      <c r="K646" s="18" t="s">
        <v>2168</v>
      </c>
      <c r="L646" s="18" t="s">
        <v>40</v>
      </c>
      <c r="M646" s="28" t="s">
        <v>2163</v>
      </c>
      <c r="N646" s="18" t="s">
        <v>29</v>
      </c>
      <c r="O646" s="18" t="s">
        <v>2164</v>
      </c>
      <c r="P646" s="28" t="s">
        <v>2169</v>
      </c>
      <c r="Q646" s="28" t="s">
        <v>2170</v>
      </c>
      <c r="R646" s="18" t="s">
        <v>1345</v>
      </c>
      <c r="S646" s="18" t="s">
        <v>48</v>
      </c>
      <c r="T646" s="18" t="s">
        <v>35</v>
      </c>
      <c r="U646" s="18" t="s">
        <v>2167</v>
      </c>
      <c r="V646" s="18" t="s">
        <v>2038</v>
      </c>
      <c r="W646" s="18" t="s">
        <v>67</v>
      </c>
      <c r="X646" s="18" t="s">
        <v>40</v>
      </c>
      <c r="Y646" s="18" t="s">
        <v>40</v>
      </c>
      <c r="Z646" s="19" t="s">
        <v>68</v>
      </c>
      <c r="AA646" s="20">
        <v>4079930004</v>
      </c>
      <c r="AB646" s="19">
        <v>384000000</v>
      </c>
      <c r="AC646" s="21">
        <v>0</v>
      </c>
      <c r="AD646" s="21">
        <v>32000000</v>
      </c>
      <c r="AE646" s="21">
        <v>32000000</v>
      </c>
      <c r="AF646" s="21">
        <v>32000000</v>
      </c>
      <c r="AG646" s="21">
        <v>32000000</v>
      </c>
      <c r="AH646" s="21">
        <v>32000000</v>
      </c>
      <c r="AI646" s="21">
        <v>32000000</v>
      </c>
      <c r="AJ646" s="21">
        <v>32000000</v>
      </c>
      <c r="AK646" s="21">
        <v>32000000</v>
      </c>
      <c r="AL646" s="21">
        <v>32000000</v>
      </c>
      <c r="AM646" s="21">
        <v>32000000</v>
      </c>
      <c r="AN646" s="21">
        <v>64000000</v>
      </c>
      <c r="AO646" s="21">
        <v>0</v>
      </c>
      <c r="AP646" s="21">
        <v>0</v>
      </c>
      <c r="AQ646" s="21">
        <v>0</v>
      </c>
      <c r="AR646" s="21">
        <v>0</v>
      </c>
    </row>
    <row r="647" spans="8:44" ht="58" x14ac:dyDescent="0.35">
      <c r="H647" s="16" t="str">
        <f xml:space="preserve"> _xll.EPMOlapMemberO("[CONTRATO].[PARENTH1].[C23212024]","","C23212024","","000;001")</f>
        <v>C23212024</v>
      </c>
      <c r="I647" s="16" t="str">
        <f xml:space="preserve"> _xll.EPMOlapMemberO("[AREA].[PARENTH1].[10000000095003]","","Gcia. Jurídica","","000;001")</f>
        <v>Gcia. Jurídica</v>
      </c>
      <c r="J647" s="17" t="str">
        <f xml:space="preserve"> _xll.EPMOlapMemberO("[RUBRO].[PARENTH1].[5130250003]","","N-SECRETARIA GENERAL","","000;001")</f>
        <v>N-SECRETARIA GENERAL</v>
      </c>
      <c r="K647" s="18" t="s">
        <v>2171</v>
      </c>
      <c r="L647" s="18" t="s">
        <v>40</v>
      </c>
      <c r="M647" s="28" t="s">
        <v>2163</v>
      </c>
      <c r="N647" s="18" t="s">
        <v>29</v>
      </c>
      <c r="O647" s="18" t="s">
        <v>2164</v>
      </c>
      <c r="P647" s="28" t="s">
        <v>2172</v>
      </c>
      <c r="Q647" s="28" t="s">
        <v>2173</v>
      </c>
      <c r="R647" s="18" t="s">
        <v>1345</v>
      </c>
      <c r="S647" s="18" t="s">
        <v>48</v>
      </c>
      <c r="T647" s="18" t="s">
        <v>35</v>
      </c>
      <c r="U647" s="18" t="s">
        <v>2167</v>
      </c>
      <c r="V647" s="18" t="s">
        <v>2038</v>
      </c>
      <c r="W647" s="18" t="s">
        <v>67</v>
      </c>
      <c r="X647" s="18" t="s">
        <v>40</v>
      </c>
      <c r="Y647" s="18" t="s">
        <v>40</v>
      </c>
      <c r="Z647" s="19" t="s">
        <v>68</v>
      </c>
      <c r="AA647" s="20">
        <v>4079930004</v>
      </c>
      <c r="AB647" s="19">
        <v>211929708</v>
      </c>
      <c r="AC647" s="21">
        <v>0</v>
      </c>
      <c r="AD647" s="21">
        <v>17660809</v>
      </c>
      <c r="AE647" s="21">
        <v>17660809</v>
      </c>
      <c r="AF647" s="21">
        <v>17660809</v>
      </c>
      <c r="AG647" s="21">
        <v>17660809</v>
      </c>
      <c r="AH647" s="21">
        <v>17660809</v>
      </c>
      <c r="AI647" s="21">
        <v>17660809</v>
      </c>
      <c r="AJ647" s="21">
        <v>17660809</v>
      </c>
      <c r="AK647" s="21">
        <v>17660809</v>
      </c>
      <c r="AL647" s="21">
        <v>17660809</v>
      </c>
      <c r="AM647" s="21">
        <v>17660809</v>
      </c>
      <c r="AN647" s="21">
        <v>35321618</v>
      </c>
      <c r="AO647" s="21">
        <v>0</v>
      </c>
      <c r="AP647" s="21">
        <v>0</v>
      </c>
      <c r="AQ647" s="21">
        <v>0</v>
      </c>
      <c r="AR647" s="21">
        <v>0</v>
      </c>
    </row>
    <row r="648" spans="8:44" ht="58" x14ac:dyDescent="0.35">
      <c r="H648" s="16" t="str">
        <f xml:space="preserve"> _xll.EPMOlapMemberO("[CONTRATO].[PARENTH1].[C23232024]","","C23232024","","000;001")</f>
        <v>C23232024</v>
      </c>
      <c r="I648" s="16" t="str">
        <f xml:space="preserve"> _xll.EPMOlapMemberO("[AREA].[PARENTH1].[10000000095003]","","Gcia. Jurídica","","000;001")</f>
        <v>Gcia. Jurídica</v>
      </c>
      <c r="J648" s="17" t="str">
        <f xml:space="preserve"> _xll.EPMOlapMemberO("[RUBRO].[PARENTH1].[5130250003]","","N-SECRETARIA GENERAL","","000;001")</f>
        <v>N-SECRETARIA GENERAL</v>
      </c>
      <c r="K648" s="18" t="s">
        <v>2174</v>
      </c>
      <c r="L648" s="18" t="s">
        <v>40</v>
      </c>
      <c r="M648" s="28" t="s">
        <v>2163</v>
      </c>
      <c r="N648" s="18" t="s">
        <v>29</v>
      </c>
      <c r="O648" s="18" t="s">
        <v>2164</v>
      </c>
      <c r="P648" s="28" t="s">
        <v>2169</v>
      </c>
      <c r="Q648" s="28" t="s">
        <v>2175</v>
      </c>
      <c r="R648" s="18" t="s">
        <v>1345</v>
      </c>
      <c r="S648" s="18" t="s">
        <v>48</v>
      </c>
      <c r="T648" s="18" t="s">
        <v>35</v>
      </c>
      <c r="U648" s="18" t="s">
        <v>2167</v>
      </c>
      <c r="V648" s="18" t="s">
        <v>2038</v>
      </c>
      <c r="W648" s="18" t="s">
        <v>67</v>
      </c>
      <c r="X648" s="18" t="s">
        <v>40</v>
      </c>
      <c r="Y648" s="18" t="s">
        <v>40</v>
      </c>
      <c r="Z648" s="19" t="s">
        <v>68</v>
      </c>
      <c r="AA648" s="20">
        <v>4079930004</v>
      </c>
      <c r="AB648" s="19">
        <v>336000000</v>
      </c>
      <c r="AC648" s="21">
        <v>0</v>
      </c>
      <c r="AD648" s="21">
        <v>28000000</v>
      </c>
      <c r="AE648" s="21">
        <v>28000000</v>
      </c>
      <c r="AF648" s="21">
        <v>28000000</v>
      </c>
      <c r="AG648" s="21">
        <v>28000000</v>
      </c>
      <c r="AH648" s="21">
        <v>28000000</v>
      </c>
      <c r="AI648" s="21">
        <v>28000000</v>
      </c>
      <c r="AJ648" s="21">
        <v>28000000</v>
      </c>
      <c r="AK648" s="21">
        <v>28000000</v>
      </c>
      <c r="AL648" s="21">
        <v>28000000</v>
      </c>
      <c r="AM648" s="21">
        <v>28000000</v>
      </c>
      <c r="AN648" s="21">
        <v>56000000</v>
      </c>
      <c r="AO648" s="21">
        <v>0</v>
      </c>
      <c r="AP648" s="21">
        <v>0</v>
      </c>
      <c r="AQ648" s="21">
        <v>0</v>
      </c>
      <c r="AR648" s="21">
        <v>0</v>
      </c>
    </row>
    <row r="649" spans="8:44" ht="58" x14ac:dyDescent="0.35">
      <c r="H649" s="16" t="str">
        <f xml:space="preserve"> _xll.EPMOlapMemberO("[CONTRATO].[PARENTH1].[C23252024]","","C23252024","","000;001")</f>
        <v>C23252024</v>
      </c>
      <c r="I649" s="16" t="str">
        <f xml:space="preserve"> _xll.EPMOlapMemberO("[AREA].[PARENTH1].[10000000095003]","","Gcia. Jurídica","","000;001")</f>
        <v>Gcia. Jurídica</v>
      </c>
      <c r="J649" s="17" t="str">
        <f xml:space="preserve"> _xll.EPMOlapMemberO("[RUBRO].[PARENTH1].[5130250003]","","N-SECRETARIA GENERAL","","000;001")</f>
        <v>N-SECRETARIA GENERAL</v>
      </c>
      <c r="K649" s="18" t="s">
        <v>2176</v>
      </c>
      <c r="L649" s="18" t="s">
        <v>40</v>
      </c>
      <c r="M649" s="28" t="s">
        <v>2163</v>
      </c>
      <c r="N649" s="18" t="s">
        <v>29</v>
      </c>
      <c r="O649" s="18" t="s">
        <v>2164</v>
      </c>
      <c r="P649" s="28" t="s">
        <v>2177</v>
      </c>
      <c r="Q649" s="28" t="s">
        <v>2178</v>
      </c>
      <c r="R649" s="18" t="s">
        <v>1345</v>
      </c>
      <c r="S649" s="18" t="s">
        <v>48</v>
      </c>
      <c r="T649" s="18" t="s">
        <v>35</v>
      </c>
      <c r="U649" s="18" t="s">
        <v>2167</v>
      </c>
      <c r="V649" s="18" t="s">
        <v>2038</v>
      </c>
      <c r="W649" s="18" t="s">
        <v>67</v>
      </c>
      <c r="X649" s="18" t="s">
        <v>40</v>
      </c>
      <c r="Y649" s="18" t="s">
        <v>40</v>
      </c>
      <c r="Z649" s="19" t="s">
        <v>68</v>
      </c>
      <c r="AA649" s="20">
        <v>4079930004</v>
      </c>
      <c r="AB649" s="19">
        <v>108000000</v>
      </c>
      <c r="AC649" s="21">
        <v>0</v>
      </c>
      <c r="AD649" s="21">
        <v>9000000</v>
      </c>
      <c r="AE649" s="21">
        <v>9000000</v>
      </c>
      <c r="AF649" s="21">
        <v>9000000</v>
      </c>
      <c r="AG649" s="21">
        <v>9000000</v>
      </c>
      <c r="AH649" s="21">
        <v>9000000</v>
      </c>
      <c r="AI649" s="21">
        <v>9000000</v>
      </c>
      <c r="AJ649" s="21">
        <v>9000000</v>
      </c>
      <c r="AK649" s="21">
        <v>9000000</v>
      </c>
      <c r="AL649" s="21">
        <v>9000000</v>
      </c>
      <c r="AM649" s="21">
        <v>9000000</v>
      </c>
      <c r="AN649" s="21">
        <v>18000000</v>
      </c>
      <c r="AO649" s="21">
        <v>0</v>
      </c>
      <c r="AP649" s="21">
        <v>0</v>
      </c>
      <c r="AQ649" s="21">
        <v>0</v>
      </c>
      <c r="AR649" s="21">
        <v>0</v>
      </c>
    </row>
    <row r="650" spans="8:44" ht="58" x14ac:dyDescent="0.35">
      <c r="H650" s="16" t="str">
        <f xml:space="preserve"> _xll.EPMOlapMemberO("[CONTRATO].[PARENTH1].[C23262024]","","C23262024","","000;001")</f>
        <v>C23262024</v>
      </c>
      <c r="I650" s="16" t="str">
        <f xml:space="preserve"> _xll.EPMOlapMemberO("[AREA].[PARENTH1].[10000000095003]","","Gcia. Jurídica","","000;001")</f>
        <v>Gcia. Jurídica</v>
      </c>
      <c r="J650" s="17" t="str">
        <f xml:space="preserve"> _xll.EPMOlapMemberO("[RUBRO].[PARENTH1].[5130250003]","","N-SECRETARIA GENERAL","","000;001")</f>
        <v>N-SECRETARIA GENERAL</v>
      </c>
      <c r="K650" s="18" t="s">
        <v>2179</v>
      </c>
      <c r="L650" s="18" t="s">
        <v>40</v>
      </c>
      <c r="M650" s="28" t="s">
        <v>2163</v>
      </c>
      <c r="N650" s="18" t="s">
        <v>29</v>
      </c>
      <c r="O650" s="18" t="s">
        <v>2164</v>
      </c>
      <c r="P650" s="28" t="s">
        <v>2180</v>
      </c>
      <c r="Q650" s="28" t="s">
        <v>2181</v>
      </c>
      <c r="R650" s="18" t="s">
        <v>1345</v>
      </c>
      <c r="S650" s="18" t="s">
        <v>48</v>
      </c>
      <c r="T650" s="18" t="s">
        <v>35</v>
      </c>
      <c r="U650" s="18" t="s">
        <v>2167</v>
      </c>
      <c r="V650" s="18" t="s">
        <v>2038</v>
      </c>
      <c r="W650" s="18" t="s">
        <v>67</v>
      </c>
      <c r="X650" s="18" t="s">
        <v>40</v>
      </c>
      <c r="Y650" s="18" t="s">
        <v>40</v>
      </c>
      <c r="Z650" s="19" t="s">
        <v>68</v>
      </c>
      <c r="AA650" s="20">
        <v>4079930004</v>
      </c>
      <c r="AB650" s="19">
        <v>192000000</v>
      </c>
      <c r="AC650" s="21">
        <v>0</v>
      </c>
      <c r="AD650" s="21">
        <v>16000000</v>
      </c>
      <c r="AE650" s="21">
        <v>16000000</v>
      </c>
      <c r="AF650" s="21">
        <v>16000000</v>
      </c>
      <c r="AG650" s="21">
        <v>16000000</v>
      </c>
      <c r="AH650" s="21">
        <v>16000000</v>
      </c>
      <c r="AI650" s="21">
        <v>16000000</v>
      </c>
      <c r="AJ650" s="21">
        <v>16000000</v>
      </c>
      <c r="AK650" s="21">
        <v>16000000</v>
      </c>
      <c r="AL650" s="21">
        <v>16000000</v>
      </c>
      <c r="AM650" s="21">
        <v>16000000</v>
      </c>
      <c r="AN650" s="21">
        <v>32000000</v>
      </c>
      <c r="AO650" s="21">
        <v>0</v>
      </c>
      <c r="AP650" s="21">
        <v>0</v>
      </c>
      <c r="AQ650" s="21">
        <v>0</v>
      </c>
      <c r="AR650" s="21">
        <v>0</v>
      </c>
    </row>
    <row r="651" spans="8:44" ht="26" x14ac:dyDescent="0.35">
      <c r="H651" s="16" t="str">
        <f xml:space="preserve"> _xll.EPMOlapMemberO("[CONTRATO].[PARENTH1].[C23272024]","","C23272024","","000;001")</f>
        <v>C23272024</v>
      </c>
      <c r="I651" s="16" t="str">
        <f xml:space="preserve"> _xll.EPMOlapMemberO("[AREA].[PARENTH1].[10000000095003]","","Gcia. Jurídica","","000;001")</f>
        <v>Gcia. Jurídica</v>
      </c>
      <c r="J651" s="17" t="str">
        <f xml:space="preserve"> _xll.EPMOlapMemberO("[RUBRO].[PARENTH1].[5130250003]","","N-SECRETARIA GENERAL","","000;001")</f>
        <v>N-SECRETARIA GENERAL</v>
      </c>
      <c r="K651" s="18" t="s">
        <v>2182</v>
      </c>
      <c r="L651" s="18" t="s">
        <v>40</v>
      </c>
      <c r="M651" s="28" t="s">
        <v>2163</v>
      </c>
      <c r="N651" s="18" t="s">
        <v>29</v>
      </c>
      <c r="O651" s="18" t="s">
        <v>2164</v>
      </c>
      <c r="P651" s="28" t="s">
        <v>2183</v>
      </c>
      <c r="Q651" s="28" t="s">
        <v>2184</v>
      </c>
      <c r="R651" s="18" t="s">
        <v>1345</v>
      </c>
      <c r="S651" s="18" t="s">
        <v>48</v>
      </c>
      <c r="T651" s="18" t="s">
        <v>35</v>
      </c>
      <c r="U651" s="18" t="s">
        <v>2167</v>
      </c>
      <c r="V651" s="18" t="s">
        <v>2038</v>
      </c>
      <c r="W651" s="18" t="s">
        <v>67</v>
      </c>
      <c r="X651" s="18" t="s">
        <v>40</v>
      </c>
      <c r="Y651" s="18" t="s">
        <v>40</v>
      </c>
      <c r="Z651" s="19" t="s">
        <v>68</v>
      </c>
      <c r="AA651" s="20">
        <v>4079930004</v>
      </c>
      <c r="AB651" s="19">
        <v>85500000</v>
      </c>
      <c r="AC651" s="21">
        <v>0</v>
      </c>
      <c r="AD651" s="21">
        <v>0</v>
      </c>
      <c r="AE651" s="21">
        <v>0</v>
      </c>
      <c r="AF651" s="21">
        <v>4500000</v>
      </c>
      <c r="AG651" s="21">
        <v>9000000</v>
      </c>
      <c r="AH651" s="21">
        <v>9000000</v>
      </c>
      <c r="AI651" s="21">
        <v>9000000</v>
      </c>
      <c r="AJ651" s="21">
        <v>9000000</v>
      </c>
      <c r="AK651" s="21">
        <v>9000000</v>
      </c>
      <c r="AL651" s="21">
        <v>9000000</v>
      </c>
      <c r="AM651" s="21">
        <v>9000000</v>
      </c>
      <c r="AN651" s="21">
        <v>18000000</v>
      </c>
      <c r="AO651" s="21">
        <v>0</v>
      </c>
      <c r="AP651" s="21">
        <v>0</v>
      </c>
      <c r="AQ651" s="21">
        <v>0</v>
      </c>
      <c r="AR651" s="21">
        <v>0</v>
      </c>
    </row>
    <row r="652" spans="8:44" ht="58" x14ac:dyDescent="0.35">
      <c r="H652" s="16" t="str">
        <f xml:space="preserve"> _xll.EPMOlapMemberO("[CONTRATO].[PARENTH1].[C23292024]","","C23292024","","000;001")</f>
        <v>C23292024</v>
      </c>
      <c r="I652" s="16" t="str">
        <f xml:space="preserve"> _xll.EPMOlapMemberO("[AREA].[PARENTH1].[10000000095003]","","Gcia. Jurídica","","000;001")</f>
        <v>Gcia. Jurídica</v>
      </c>
      <c r="J652" s="17" t="str">
        <f xml:space="preserve"> _xll.EPMOlapMemberO("[RUBRO].[PARENTH1].[5130250003]","","N-SECRETARIA GENERAL","","000;001")</f>
        <v>N-SECRETARIA GENERAL</v>
      </c>
      <c r="K652" s="18" t="s">
        <v>2185</v>
      </c>
      <c r="L652" s="18" t="s">
        <v>2186</v>
      </c>
      <c r="M652" s="28" t="s">
        <v>2163</v>
      </c>
      <c r="N652" s="18" t="s">
        <v>29</v>
      </c>
      <c r="O652" s="18" t="s">
        <v>2164</v>
      </c>
      <c r="P652" s="28" t="s">
        <v>2187</v>
      </c>
      <c r="Q652" s="28" t="s">
        <v>2188</v>
      </c>
      <c r="R652" s="18" t="s">
        <v>1345</v>
      </c>
      <c r="S652" s="18" t="s">
        <v>48</v>
      </c>
      <c r="T652" s="18" t="s">
        <v>35</v>
      </c>
      <c r="U652" s="18" t="s">
        <v>2167</v>
      </c>
      <c r="V652" s="18" t="s">
        <v>2038</v>
      </c>
      <c r="W652" s="18" t="s">
        <v>67</v>
      </c>
      <c r="X652" s="18" t="s">
        <v>40</v>
      </c>
      <c r="Y652" s="18" t="s">
        <v>40</v>
      </c>
      <c r="Z652" s="19" t="s">
        <v>68</v>
      </c>
      <c r="AA652" s="20">
        <v>4079930004</v>
      </c>
      <c r="AB652" s="19">
        <v>33000000</v>
      </c>
      <c r="AC652" s="21">
        <v>0</v>
      </c>
      <c r="AD652" s="21">
        <v>0</v>
      </c>
      <c r="AE652" s="21">
        <v>0</v>
      </c>
      <c r="AF652" s="21">
        <v>33000000</v>
      </c>
      <c r="AG652" s="21">
        <v>0</v>
      </c>
      <c r="AH652" s="21">
        <v>0</v>
      </c>
      <c r="AI652" s="21">
        <v>0</v>
      </c>
      <c r="AJ652" s="21">
        <v>0</v>
      </c>
      <c r="AK652" s="21">
        <v>0</v>
      </c>
      <c r="AL652" s="21">
        <v>0</v>
      </c>
      <c r="AM652" s="21">
        <v>0</v>
      </c>
      <c r="AN652" s="21">
        <v>0</v>
      </c>
      <c r="AO652" s="21">
        <v>0</v>
      </c>
      <c r="AP652" s="21">
        <v>0</v>
      </c>
      <c r="AQ652" s="21">
        <v>0</v>
      </c>
      <c r="AR652" s="21">
        <v>0</v>
      </c>
    </row>
    <row r="653" spans="8:44" ht="58" x14ac:dyDescent="0.35">
      <c r="H653" s="16" t="str">
        <f xml:space="preserve"> _xll.EPMOlapMemberO("[CONTRATO].[PARENTH1].[C23302024]","","C23302024","","000;001")</f>
        <v>C23302024</v>
      </c>
      <c r="I653" s="16" t="str">
        <f xml:space="preserve"> _xll.EPMOlapMemberO("[AREA].[PARENTH1].[10000000095003]","","Gcia. Jurídica","","000;001")</f>
        <v>Gcia. Jurídica</v>
      </c>
      <c r="J653" s="17" t="str">
        <f xml:space="preserve"> _xll.EPMOlapMemberO("[RUBRO].[PARENTH1].[5130250003]","","N-SECRETARIA GENERAL","","000;001")</f>
        <v>N-SECRETARIA GENERAL</v>
      </c>
      <c r="K653" s="18" t="s">
        <v>2189</v>
      </c>
      <c r="L653" s="18" t="s">
        <v>2190</v>
      </c>
      <c r="M653" s="28" t="s">
        <v>2163</v>
      </c>
      <c r="N653" s="18" t="s">
        <v>29</v>
      </c>
      <c r="O653" s="18" t="s">
        <v>2164</v>
      </c>
      <c r="P653" s="28" t="s">
        <v>2191</v>
      </c>
      <c r="Q653" s="28" t="s">
        <v>2188</v>
      </c>
      <c r="R653" s="18" t="s">
        <v>1345</v>
      </c>
      <c r="S653" s="18" t="s">
        <v>48</v>
      </c>
      <c r="T653" s="18" t="s">
        <v>35</v>
      </c>
      <c r="U653" s="18" t="s">
        <v>2167</v>
      </c>
      <c r="V653" s="18" t="s">
        <v>2038</v>
      </c>
      <c r="W653" s="18" t="s">
        <v>67</v>
      </c>
      <c r="X653" s="18" t="s">
        <v>40</v>
      </c>
      <c r="Y653" s="18" t="s">
        <v>40</v>
      </c>
      <c r="Z653" s="19" t="s">
        <v>68</v>
      </c>
      <c r="AA653" s="20">
        <v>4079930004</v>
      </c>
      <c r="AB653" s="19">
        <v>42840000</v>
      </c>
      <c r="AC653" s="21">
        <v>0</v>
      </c>
      <c r="AD653" s="21">
        <v>0</v>
      </c>
      <c r="AE653" s="21">
        <v>0</v>
      </c>
      <c r="AF653" s="21">
        <v>0</v>
      </c>
      <c r="AG653" s="21">
        <v>0</v>
      </c>
      <c r="AH653" s="21">
        <v>0</v>
      </c>
      <c r="AI653" s="21">
        <v>0</v>
      </c>
      <c r="AJ653" s="21">
        <v>0</v>
      </c>
      <c r="AK653" s="21">
        <v>42840000</v>
      </c>
      <c r="AL653" s="21">
        <v>0</v>
      </c>
      <c r="AM653" s="21">
        <v>0</v>
      </c>
      <c r="AN653" s="21">
        <v>0</v>
      </c>
      <c r="AO653" s="21">
        <v>0</v>
      </c>
      <c r="AP653" s="21">
        <v>0</v>
      </c>
      <c r="AQ653" s="21">
        <v>0</v>
      </c>
      <c r="AR653" s="21">
        <v>0</v>
      </c>
    </row>
    <row r="654" spans="8:44" ht="58" x14ac:dyDescent="0.35">
      <c r="H654" s="16" t="str">
        <f xml:space="preserve"> _xll.EPMOlapMemberO("[CONTRATO].[PARENTH1].[C23312024]","","C23312024","","000;001")</f>
        <v>C23312024</v>
      </c>
      <c r="I654" s="16" t="str">
        <f xml:space="preserve"> _xll.EPMOlapMemberO("[AREA].[PARENTH1].[10000000095003]","","Gcia. Jurídica","","000;001")</f>
        <v>Gcia. Jurídica</v>
      </c>
      <c r="J654" s="17" t="str">
        <f xml:space="preserve"> _xll.EPMOlapMemberO("[RUBRO].[PARENTH1].[5130250003]","","N-SECRETARIA GENERAL","","000;001")</f>
        <v>N-SECRETARIA GENERAL</v>
      </c>
      <c r="K654" s="18" t="s">
        <v>2192</v>
      </c>
      <c r="L654" s="18" t="s">
        <v>2193</v>
      </c>
      <c r="M654" s="28" t="s">
        <v>2163</v>
      </c>
      <c r="N654" s="18" t="s">
        <v>29</v>
      </c>
      <c r="O654" s="18" t="s">
        <v>2164</v>
      </c>
      <c r="P654" s="28" t="s">
        <v>2194</v>
      </c>
      <c r="Q654" s="28" t="s">
        <v>2195</v>
      </c>
      <c r="R654" s="18" t="s">
        <v>1345</v>
      </c>
      <c r="S654" s="18" t="s">
        <v>48</v>
      </c>
      <c r="T654" s="18" t="s">
        <v>35</v>
      </c>
      <c r="U654" s="18" t="s">
        <v>2167</v>
      </c>
      <c r="V654" s="18" t="s">
        <v>2038</v>
      </c>
      <c r="W654" s="18" t="s">
        <v>67</v>
      </c>
      <c r="X654" s="18" t="s">
        <v>40</v>
      </c>
      <c r="Y654" s="18" t="s">
        <v>40</v>
      </c>
      <c r="Z654" s="19" t="s">
        <v>68</v>
      </c>
      <c r="AA654" s="20">
        <v>4079930004</v>
      </c>
      <c r="AB654" s="19">
        <v>25000000</v>
      </c>
      <c r="AC654" s="21">
        <v>0</v>
      </c>
      <c r="AD654" s="21">
        <v>0</v>
      </c>
      <c r="AE654" s="21">
        <v>0</v>
      </c>
      <c r="AF654" s="21">
        <v>25000000</v>
      </c>
      <c r="AG654" s="21">
        <v>0</v>
      </c>
      <c r="AH654" s="21">
        <v>0</v>
      </c>
      <c r="AI654" s="21">
        <v>0</v>
      </c>
      <c r="AJ654" s="21">
        <v>0</v>
      </c>
      <c r="AK654" s="21">
        <v>0</v>
      </c>
      <c r="AL654" s="21">
        <v>0</v>
      </c>
      <c r="AM654" s="21">
        <v>0</v>
      </c>
      <c r="AN654" s="21">
        <v>0</v>
      </c>
      <c r="AO654" s="21">
        <v>0</v>
      </c>
      <c r="AP654" s="21">
        <v>0</v>
      </c>
      <c r="AQ654" s="21">
        <v>0</v>
      </c>
      <c r="AR654" s="21">
        <v>0</v>
      </c>
    </row>
    <row r="655" spans="8:44" ht="43.5" x14ac:dyDescent="0.35">
      <c r="H655" s="16" t="str">
        <f xml:space="preserve"> _xll.EPMOlapMemberO("[CONTRATO].[PARENTH1].[C23322024]","","C23322024","","000;001")</f>
        <v>C23322024</v>
      </c>
      <c r="I655" s="16" t="str">
        <f xml:space="preserve"> _xll.EPMOlapMemberO("[AREA].[PARENTH1].[10000000095003]","","Gcia. Jurídica","","000;001")</f>
        <v>Gcia. Jurídica</v>
      </c>
      <c r="J655" s="17" t="str">
        <f xml:space="preserve"> _xll.EPMOlapMemberO("[RUBRO].[PARENTH1].[5130250003]","","N-SECRETARIA GENERAL","","000;001")</f>
        <v>N-SECRETARIA GENERAL</v>
      </c>
      <c r="K655" s="18" t="s">
        <v>2196</v>
      </c>
      <c r="L655" s="18" t="s">
        <v>2197</v>
      </c>
      <c r="M655" s="28" t="s">
        <v>2163</v>
      </c>
      <c r="N655" s="18" t="s">
        <v>29</v>
      </c>
      <c r="O655" s="18" t="s">
        <v>2164</v>
      </c>
      <c r="P655" s="28" t="s">
        <v>2198</v>
      </c>
      <c r="Q655" s="28" t="s">
        <v>2199</v>
      </c>
      <c r="R655" s="18" t="s">
        <v>1345</v>
      </c>
      <c r="S655" s="18" t="s">
        <v>48</v>
      </c>
      <c r="T655" s="18" t="s">
        <v>35</v>
      </c>
      <c r="U655" s="18" t="s">
        <v>2167</v>
      </c>
      <c r="V655" s="18" t="s">
        <v>2038</v>
      </c>
      <c r="W655" s="18" t="s">
        <v>67</v>
      </c>
      <c r="X655" s="18" t="s">
        <v>40</v>
      </c>
      <c r="Y655" s="18" t="s">
        <v>40</v>
      </c>
      <c r="Z655" s="19" t="s">
        <v>68</v>
      </c>
      <c r="AA655" s="20">
        <v>4079930004</v>
      </c>
      <c r="AB655" s="19">
        <v>300000000</v>
      </c>
      <c r="AC655" s="21">
        <v>0</v>
      </c>
      <c r="AD655" s="21">
        <v>0</v>
      </c>
      <c r="AE655" s="21">
        <v>0</v>
      </c>
      <c r="AF655" s="21">
        <v>0</v>
      </c>
      <c r="AG655" s="21">
        <v>0</v>
      </c>
      <c r="AH655" s="21">
        <v>0</v>
      </c>
      <c r="AI655" s="21">
        <v>300000000</v>
      </c>
      <c r="AJ655" s="21">
        <v>0</v>
      </c>
      <c r="AK655" s="21">
        <v>0</v>
      </c>
      <c r="AL655" s="21">
        <v>0</v>
      </c>
      <c r="AM655" s="21">
        <v>0</v>
      </c>
      <c r="AN655" s="21">
        <v>0</v>
      </c>
      <c r="AO655" s="21">
        <v>0</v>
      </c>
      <c r="AP655" s="21">
        <v>0</v>
      </c>
      <c r="AQ655" s="21">
        <v>0</v>
      </c>
      <c r="AR655" s="21">
        <v>0</v>
      </c>
    </row>
    <row r="656" spans="8:44" ht="29" x14ac:dyDescent="0.35">
      <c r="H656" s="16" t="str">
        <f xml:space="preserve"> _xll.EPMOlapMemberO("[CONTRATO].[PARENTH1].[C23342024]","","C23342024","","000;001")</f>
        <v>C23342024</v>
      </c>
      <c r="I656" s="16" t="str">
        <f xml:space="preserve"> _xll.EPMOlapMemberO("[AREA].[PARENTH1].[10000000095003]","","Gcia. Jurídica","","000;001")</f>
        <v>Gcia. Jurídica</v>
      </c>
      <c r="J656" s="17" t="str">
        <f xml:space="preserve"> _xll.EPMOlapMemberO("[RUBRO].[PARENTH1].[5130250003]","","N-SECRETARIA GENERAL","","000;001")</f>
        <v>N-SECRETARIA GENERAL</v>
      </c>
      <c r="K656" s="18" t="s">
        <v>2200</v>
      </c>
      <c r="L656" s="18" t="s">
        <v>40</v>
      </c>
      <c r="M656" s="28" t="s">
        <v>2163</v>
      </c>
      <c r="N656" s="18" t="s">
        <v>29</v>
      </c>
      <c r="O656" s="18" t="s">
        <v>2164</v>
      </c>
      <c r="P656" s="28" t="s">
        <v>2201</v>
      </c>
      <c r="Q656" s="28" t="s">
        <v>2202</v>
      </c>
      <c r="R656" s="18" t="s">
        <v>1345</v>
      </c>
      <c r="S656" s="18" t="s">
        <v>48</v>
      </c>
      <c r="T656" s="18" t="s">
        <v>35</v>
      </c>
      <c r="U656" s="18" t="s">
        <v>2167</v>
      </c>
      <c r="V656" s="18" t="s">
        <v>2038</v>
      </c>
      <c r="W656" s="18" t="s">
        <v>67</v>
      </c>
      <c r="X656" s="18" t="s">
        <v>40</v>
      </c>
      <c r="Y656" s="18" t="s">
        <v>40</v>
      </c>
      <c r="Z656" s="19" t="s">
        <v>68</v>
      </c>
      <c r="AA656" s="20">
        <v>4079930004</v>
      </c>
      <c r="AB656" s="19">
        <v>71265600</v>
      </c>
      <c r="AC656" s="21">
        <v>0</v>
      </c>
      <c r="AD656" s="21">
        <v>0</v>
      </c>
      <c r="AE656" s="21">
        <v>3393600</v>
      </c>
      <c r="AF656" s="21">
        <v>6787200</v>
      </c>
      <c r="AG656" s="21">
        <v>6787200</v>
      </c>
      <c r="AH656" s="21">
        <v>6787200</v>
      </c>
      <c r="AI656" s="21">
        <v>6787200</v>
      </c>
      <c r="AJ656" s="21">
        <v>6787200</v>
      </c>
      <c r="AK656" s="21">
        <v>6787200</v>
      </c>
      <c r="AL656" s="21">
        <v>6787200</v>
      </c>
      <c r="AM656" s="21">
        <v>6787200</v>
      </c>
      <c r="AN656" s="21">
        <v>13574400</v>
      </c>
      <c r="AO656" s="21">
        <v>0</v>
      </c>
      <c r="AP656" s="21">
        <v>0</v>
      </c>
      <c r="AQ656" s="21">
        <v>0</v>
      </c>
      <c r="AR656" s="21">
        <v>0</v>
      </c>
    </row>
    <row r="657" spans="8:44" ht="29" x14ac:dyDescent="0.35">
      <c r="H657" s="16" t="str">
        <f xml:space="preserve"> _xll.EPMOlapMemberO("[CONTRATO].[PARENTH1].[C23352024]","","C23352024","","000;001")</f>
        <v>C23352024</v>
      </c>
      <c r="I657" s="16" t="str">
        <f xml:space="preserve"> _xll.EPMOlapMemberO("[AREA].[PARENTH1].[10000000095003]","","Gcia. Jurídica","","000;001")</f>
        <v>Gcia. Jurídica</v>
      </c>
      <c r="J657" s="17" t="str">
        <f xml:space="preserve"> _xll.EPMOlapMemberO("[RUBRO].[PARENTH1].[5130250003]","","N-SECRETARIA GENERAL","","000;001")</f>
        <v>N-SECRETARIA GENERAL</v>
      </c>
      <c r="K657" s="18" t="s">
        <v>2203</v>
      </c>
      <c r="L657" s="18" t="s">
        <v>40</v>
      </c>
      <c r="M657" s="28" t="s">
        <v>2163</v>
      </c>
      <c r="N657" s="18" t="s">
        <v>29</v>
      </c>
      <c r="O657" s="18" t="s">
        <v>2164</v>
      </c>
      <c r="P657" s="28" t="s">
        <v>2204</v>
      </c>
      <c r="Q657" s="28" t="s">
        <v>2205</v>
      </c>
      <c r="R657" s="18" t="s">
        <v>1345</v>
      </c>
      <c r="S657" s="18" t="s">
        <v>48</v>
      </c>
      <c r="T657" s="18" t="s">
        <v>35</v>
      </c>
      <c r="U657" s="18" t="s">
        <v>2167</v>
      </c>
      <c r="V657" s="18" t="s">
        <v>2038</v>
      </c>
      <c r="W657" s="18" t="s">
        <v>67</v>
      </c>
      <c r="X657" s="18" t="s">
        <v>40</v>
      </c>
      <c r="Y657" s="18" t="s">
        <v>40</v>
      </c>
      <c r="Z657" s="19" t="s">
        <v>68</v>
      </c>
      <c r="AA657" s="20">
        <v>4079930004</v>
      </c>
      <c r="AB657" s="19">
        <v>107464000</v>
      </c>
      <c r="AC657" s="21">
        <v>0</v>
      </c>
      <c r="AD657" s="21">
        <v>0</v>
      </c>
      <c r="AE657" s="21">
        <v>0</v>
      </c>
      <c r="AF657" s="21">
        <v>5656000</v>
      </c>
      <c r="AG657" s="21">
        <v>11312000</v>
      </c>
      <c r="AH657" s="21">
        <v>11312000</v>
      </c>
      <c r="AI657" s="21">
        <v>11312000</v>
      </c>
      <c r="AJ657" s="21">
        <v>11312000</v>
      </c>
      <c r="AK657" s="21">
        <v>11312000</v>
      </c>
      <c r="AL657" s="21">
        <v>11312000</v>
      </c>
      <c r="AM657" s="21">
        <v>11312000</v>
      </c>
      <c r="AN657" s="21">
        <v>22624000</v>
      </c>
      <c r="AO657" s="21">
        <v>0</v>
      </c>
      <c r="AP657" s="21">
        <v>0</v>
      </c>
      <c r="AQ657" s="21">
        <v>0</v>
      </c>
      <c r="AR657" s="21">
        <v>0</v>
      </c>
    </row>
    <row r="658" spans="8:44" ht="29" x14ac:dyDescent="0.35">
      <c r="H658" s="16" t="str">
        <f xml:space="preserve"> _xll.EPMOlapMemberO("[CONTRATO].[PARENTH1].[C23362024]","","C23362024","","000;001")</f>
        <v>C23362024</v>
      </c>
      <c r="I658" s="16" t="str">
        <f xml:space="preserve"> _xll.EPMOlapMemberO("[AREA].[PARENTH1].[10000000095003]","","Gcia. Jurídica","","000;001")</f>
        <v>Gcia. Jurídica</v>
      </c>
      <c r="J658" s="17" t="str">
        <f xml:space="preserve"> _xll.EPMOlapMemberO("[RUBRO].[PARENTH1].[5130250003]","","N-SECRETARIA GENERAL","","000;001")</f>
        <v>N-SECRETARIA GENERAL</v>
      </c>
      <c r="K658" s="18" t="s">
        <v>2206</v>
      </c>
      <c r="L658" s="18" t="s">
        <v>40</v>
      </c>
      <c r="M658" s="28" t="s">
        <v>2163</v>
      </c>
      <c r="N658" s="18" t="s">
        <v>29</v>
      </c>
      <c r="O658" s="18" t="s">
        <v>2164</v>
      </c>
      <c r="P658" s="28" t="s">
        <v>2207</v>
      </c>
      <c r="Q658" s="28" t="s">
        <v>2208</v>
      </c>
      <c r="R658" s="18" t="s">
        <v>1345</v>
      </c>
      <c r="S658" s="18" t="s">
        <v>48</v>
      </c>
      <c r="T658" s="18" t="s">
        <v>35</v>
      </c>
      <c r="U658" s="18" t="s">
        <v>2167</v>
      </c>
      <c r="V658" s="18" t="s">
        <v>2038</v>
      </c>
      <c r="W658" s="18" t="s">
        <v>67</v>
      </c>
      <c r="X658" s="18" t="s">
        <v>40</v>
      </c>
      <c r="Y658" s="18" t="s">
        <v>40</v>
      </c>
      <c r="Z658" s="19" t="s">
        <v>68</v>
      </c>
      <c r="AA658" s="20">
        <v>4079930004</v>
      </c>
      <c r="AB658" s="19">
        <v>95020800</v>
      </c>
      <c r="AC658" s="21">
        <v>0</v>
      </c>
      <c r="AD658" s="21">
        <v>0</v>
      </c>
      <c r="AE658" s="21">
        <v>4524800</v>
      </c>
      <c r="AF658" s="21">
        <v>9049600</v>
      </c>
      <c r="AG658" s="21">
        <v>9049600</v>
      </c>
      <c r="AH658" s="21">
        <v>9049600</v>
      </c>
      <c r="AI658" s="21">
        <v>9049600</v>
      </c>
      <c r="AJ658" s="21">
        <v>9049600</v>
      </c>
      <c r="AK658" s="21">
        <v>9049600</v>
      </c>
      <c r="AL658" s="21">
        <v>9049600</v>
      </c>
      <c r="AM658" s="21">
        <v>9049600</v>
      </c>
      <c r="AN658" s="21">
        <v>18099200</v>
      </c>
      <c r="AO658" s="21">
        <v>0</v>
      </c>
      <c r="AP658" s="21">
        <v>0</v>
      </c>
      <c r="AQ658" s="21">
        <v>0</v>
      </c>
      <c r="AR658" s="21">
        <v>0</v>
      </c>
    </row>
    <row r="659" spans="8:44" ht="29" x14ac:dyDescent="0.35">
      <c r="H659" s="16" t="str">
        <f xml:space="preserve"> _xll.EPMOlapMemberO("[CONTRATO].[PARENTH1].[C23372024]","","C23372024","","000;001")</f>
        <v>C23372024</v>
      </c>
      <c r="I659" s="16" t="str">
        <f xml:space="preserve"> _xll.EPMOlapMemberO("[AREA].[PARENTH1].[10000000095003]","","Gcia. Jurídica","","000;001")</f>
        <v>Gcia. Jurídica</v>
      </c>
      <c r="J659" s="17" t="str">
        <f xml:space="preserve"> _xll.EPMOlapMemberO("[RUBRO].[PARENTH1].[5130250003]","","N-SECRETARIA GENERAL","","000;001")</f>
        <v>N-SECRETARIA GENERAL</v>
      </c>
      <c r="K659" s="18" t="s">
        <v>2209</v>
      </c>
      <c r="L659" s="18" t="s">
        <v>40</v>
      </c>
      <c r="M659" s="28" t="s">
        <v>2163</v>
      </c>
      <c r="N659" s="18" t="s">
        <v>29</v>
      </c>
      <c r="O659" s="18" t="s">
        <v>2164</v>
      </c>
      <c r="P659" s="28" t="s">
        <v>2210</v>
      </c>
      <c r="Q659" s="28" t="s">
        <v>2205</v>
      </c>
      <c r="R659" s="18" t="s">
        <v>1345</v>
      </c>
      <c r="S659" s="18" t="s">
        <v>48</v>
      </c>
      <c r="T659" s="18" t="s">
        <v>35</v>
      </c>
      <c r="U659" s="18" t="s">
        <v>2167</v>
      </c>
      <c r="V659" s="18" t="s">
        <v>2038</v>
      </c>
      <c r="W659" s="18" t="s">
        <v>67</v>
      </c>
      <c r="X659" s="18" t="s">
        <v>40</v>
      </c>
      <c r="Y659" s="18" t="s">
        <v>40</v>
      </c>
      <c r="Z659" s="19" t="s">
        <v>68</v>
      </c>
      <c r="AA659" s="20">
        <v>4079930004</v>
      </c>
      <c r="AB659" s="19">
        <v>126000000</v>
      </c>
      <c r="AC659" s="21">
        <v>0</v>
      </c>
      <c r="AD659" s="21">
        <v>0</v>
      </c>
      <c r="AE659" s="21">
        <v>6000000</v>
      </c>
      <c r="AF659" s="21">
        <v>12000000</v>
      </c>
      <c r="AG659" s="21">
        <v>12000000</v>
      </c>
      <c r="AH659" s="21">
        <v>12000000</v>
      </c>
      <c r="AI659" s="21">
        <v>12000000</v>
      </c>
      <c r="AJ659" s="21">
        <v>12000000</v>
      </c>
      <c r="AK659" s="21">
        <v>12000000</v>
      </c>
      <c r="AL659" s="21">
        <v>12000000</v>
      </c>
      <c r="AM659" s="21">
        <v>12000000</v>
      </c>
      <c r="AN659" s="21">
        <v>24000000</v>
      </c>
      <c r="AO659" s="21">
        <v>0</v>
      </c>
      <c r="AP659" s="21">
        <v>0</v>
      </c>
      <c r="AQ659" s="21">
        <v>0</v>
      </c>
      <c r="AR659" s="21">
        <v>0</v>
      </c>
    </row>
    <row r="660" spans="8:44" ht="29" x14ac:dyDescent="0.35">
      <c r="H660" s="16" t="str">
        <f xml:space="preserve"> _xll.EPMOlapMemberO("[CONTRATO].[PARENTH1].[C23382024]","","C23382024","","000;001")</f>
        <v>C23382024</v>
      </c>
      <c r="I660" s="16" t="str">
        <f xml:space="preserve"> _xll.EPMOlapMemberO("[AREA].[PARENTH1].[10000000095003]","","Gcia. Jurídica","","000;001")</f>
        <v>Gcia. Jurídica</v>
      </c>
      <c r="J660" s="17" t="str">
        <f xml:space="preserve"> _xll.EPMOlapMemberO("[RUBRO].[PARENTH1].[5130250003]","","N-SECRETARIA GENERAL","","000;001")</f>
        <v>N-SECRETARIA GENERAL</v>
      </c>
      <c r="K660" s="18" t="s">
        <v>2211</v>
      </c>
      <c r="L660" s="18" t="s">
        <v>40</v>
      </c>
      <c r="M660" s="28" t="s">
        <v>2163</v>
      </c>
      <c r="N660" s="18" t="s">
        <v>29</v>
      </c>
      <c r="O660" s="18" t="s">
        <v>2164</v>
      </c>
      <c r="P660" s="28" t="s">
        <v>2212</v>
      </c>
      <c r="Q660" s="28" t="s">
        <v>2205</v>
      </c>
      <c r="R660" s="18" t="s">
        <v>1345</v>
      </c>
      <c r="S660" s="18" t="s">
        <v>48</v>
      </c>
      <c r="T660" s="18" t="s">
        <v>35</v>
      </c>
      <c r="U660" s="18" t="s">
        <v>2167</v>
      </c>
      <c r="V660" s="18" t="s">
        <v>2038</v>
      </c>
      <c r="W660" s="18" t="s">
        <v>67</v>
      </c>
      <c r="X660" s="18" t="s">
        <v>40</v>
      </c>
      <c r="Y660" s="18" t="s">
        <v>40</v>
      </c>
      <c r="Z660" s="19" t="s">
        <v>68</v>
      </c>
      <c r="AA660" s="20">
        <v>4079930004</v>
      </c>
      <c r="AB660" s="19">
        <v>216000000</v>
      </c>
      <c r="AC660" s="21">
        <v>0</v>
      </c>
      <c r="AD660" s="21">
        <v>18000000</v>
      </c>
      <c r="AE660" s="21">
        <v>18000000</v>
      </c>
      <c r="AF660" s="21">
        <v>18000000</v>
      </c>
      <c r="AG660" s="21">
        <v>18000000</v>
      </c>
      <c r="AH660" s="21">
        <v>18000000</v>
      </c>
      <c r="AI660" s="21">
        <v>18000000</v>
      </c>
      <c r="AJ660" s="21">
        <v>18000000</v>
      </c>
      <c r="AK660" s="21">
        <v>18000000</v>
      </c>
      <c r="AL660" s="21">
        <v>18000000</v>
      </c>
      <c r="AM660" s="21">
        <v>18000000</v>
      </c>
      <c r="AN660" s="21">
        <v>36000000</v>
      </c>
      <c r="AO660" s="21">
        <v>0</v>
      </c>
      <c r="AP660" s="21">
        <v>0</v>
      </c>
      <c r="AQ660" s="21">
        <v>0</v>
      </c>
      <c r="AR660" s="21">
        <v>0</v>
      </c>
    </row>
    <row r="661" spans="8:44" ht="29" x14ac:dyDescent="0.35">
      <c r="H661" s="16" t="str">
        <f xml:space="preserve"> _xll.EPMOlapMemberO("[CONTRATO].[PARENTH1].[C23392024]","","C23392024","","000;001")</f>
        <v>C23392024</v>
      </c>
      <c r="I661" s="16" t="str">
        <f xml:space="preserve"> _xll.EPMOlapMemberO("[AREA].[PARENTH1].[10000000095003]","","Gcia. Jurídica","","000;001")</f>
        <v>Gcia. Jurídica</v>
      </c>
      <c r="J661" s="17" t="str">
        <f xml:space="preserve"> _xll.EPMOlapMemberO("[RUBRO].[PARENTH1].[5130250003]","","N-SECRETARIA GENERAL","","000;001")</f>
        <v>N-SECRETARIA GENERAL</v>
      </c>
      <c r="K661" s="18" t="s">
        <v>2213</v>
      </c>
      <c r="L661" s="18" t="s">
        <v>40</v>
      </c>
      <c r="M661" s="28" t="s">
        <v>2163</v>
      </c>
      <c r="N661" s="18" t="s">
        <v>29</v>
      </c>
      <c r="O661" s="18" t="s">
        <v>2164</v>
      </c>
      <c r="P661" s="28" t="s">
        <v>2214</v>
      </c>
      <c r="Q661" s="28" t="s">
        <v>2205</v>
      </c>
      <c r="R661" s="18" t="s">
        <v>1345</v>
      </c>
      <c r="S661" s="18" t="s">
        <v>48</v>
      </c>
      <c r="T661" s="18" t="s">
        <v>35</v>
      </c>
      <c r="U661" s="18" t="s">
        <v>2167</v>
      </c>
      <c r="V661" s="18" t="s">
        <v>2038</v>
      </c>
      <c r="W661" s="18" t="s">
        <v>67</v>
      </c>
      <c r="X661" s="18" t="s">
        <v>40</v>
      </c>
      <c r="Y661" s="18" t="s">
        <v>40</v>
      </c>
      <c r="Z661" s="19" t="s">
        <v>68</v>
      </c>
      <c r="AA661" s="20">
        <v>4079930004</v>
      </c>
      <c r="AB661" s="19">
        <v>374850000</v>
      </c>
      <c r="AC661" s="21">
        <v>0</v>
      </c>
      <c r="AD661" s="21">
        <v>0</v>
      </c>
      <c r="AE661" s="21">
        <v>0</v>
      </c>
      <c r="AF661" s="21">
        <v>0</v>
      </c>
      <c r="AG661" s="21">
        <v>41650000</v>
      </c>
      <c r="AH661" s="21">
        <v>41650000</v>
      </c>
      <c r="AI661" s="21">
        <v>41650000</v>
      </c>
      <c r="AJ661" s="21">
        <v>41650000</v>
      </c>
      <c r="AK661" s="21">
        <v>41650000</v>
      </c>
      <c r="AL661" s="21">
        <v>41650000</v>
      </c>
      <c r="AM661" s="21">
        <v>41650000</v>
      </c>
      <c r="AN661" s="21">
        <v>83300000</v>
      </c>
      <c r="AO661" s="21">
        <v>0</v>
      </c>
      <c r="AP661" s="21">
        <v>0</v>
      </c>
      <c r="AQ661" s="21">
        <v>0</v>
      </c>
      <c r="AR661" s="21">
        <v>0</v>
      </c>
    </row>
    <row r="662" spans="8:44" ht="58" x14ac:dyDescent="0.35">
      <c r="H662" s="16" t="str">
        <f xml:space="preserve"> _xll.EPMOlapMemberO("[CONTRATO].[PARENTH1].[C23422024]","","C23422024","","000;001")</f>
        <v>C23422024</v>
      </c>
      <c r="I662" s="16" t="str">
        <f xml:space="preserve"> _xll.EPMOlapMemberO("[AREA].[PARENTH1].[10000000095003]","","Gcia. Jurídica","","000;001")</f>
        <v>Gcia. Jurídica</v>
      </c>
      <c r="J662" s="16" t="str">
        <f xml:space="preserve"> _xll.EPMOlapMemberO("[RUBRO].[PARENTH1].[2650202400]","","RESERVA PARA SINIESTROS AVISADOS RL PARTE COMPAÑIA","","000;001")</f>
        <v>RESERVA PARA SINIESTROS AVISADOS RL PARTE COMPAÑIA</v>
      </c>
      <c r="K662" s="18" t="s">
        <v>2215</v>
      </c>
      <c r="L662" s="18" t="s">
        <v>40</v>
      </c>
      <c r="M662" s="28" t="s">
        <v>2163</v>
      </c>
      <c r="N662" s="18" t="s">
        <v>2216</v>
      </c>
      <c r="O662" s="18" t="s">
        <v>2217</v>
      </c>
      <c r="P662" s="28" t="s">
        <v>2218</v>
      </c>
      <c r="Q662" s="28" t="s">
        <v>2219</v>
      </c>
      <c r="R662" s="18" t="s">
        <v>1345</v>
      </c>
      <c r="S662" s="18" t="s">
        <v>48</v>
      </c>
      <c r="T662" s="18" t="s">
        <v>35</v>
      </c>
      <c r="U662" s="18" t="s">
        <v>2220</v>
      </c>
      <c r="V662" s="18" t="s">
        <v>2038</v>
      </c>
      <c r="W662" s="18" t="s">
        <v>67</v>
      </c>
      <c r="X662" s="18" t="s">
        <v>40</v>
      </c>
      <c r="Y662" s="18" t="s">
        <v>2221</v>
      </c>
      <c r="Z662" s="19" t="s">
        <v>68</v>
      </c>
      <c r="AA662" s="20">
        <v>0</v>
      </c>
      <c r="AB662" s="19">
        <v>339999999.99999958</v>
      </c>
      <c r="AC662" s="21">
        <v>28333333.333333299</v>
      </c>
      <c r="AD662" s="21">
        <v>28333333.333333299</v>
      </c>
      <c r="AE662" s="21">
        <v>28333333.333333299</v>
      </c>
      <c r="AF662" s="21">
        <v>28333333.333333299</v>
      </c>
      <c r="AG662" s="21">
        <v>28333333.333333299</v>
      </c>
      <c r="AH662" s="21">
        <v>28333333.333333299</v>
      </c>
      <c r="AI662" s="21">
        <v>28333333.333333299</v>
      </c>
      <c r="AJ662" s="21">
        <v>28333333.333333299</v>
      </c>
      <c r="AK662" s="21">
        <v>28333333.333333299</v>
      </c>
      <c r="AL662" s="21">
        <v>28333333.333333299</v>
      </c>
      <c r="AM662" s="21">
        <v>28333333.333333299</v>
      </c>
      <c r="AN662" s="21">
        <v>28333333.333333299</v>
      </c>
      <c r="AO662" s="21">
        <v>0</v>
      </c>
      <c r="AP662" s="21">
        <v>0</v>
      </c>
      <c r="AQ662" s="21">
        <v>0</v>
      </c>
      <c r="AR662" s="21">
        <v>0</v>
      </c>
    </row>
    <row r="663" spans="8:44" ht="72.5" x14ac:dyDescent="0.35">
      <c r="H663" s="16" t="str">
        <f xml:space="preserve"> _xll.EPMOlapMemberO("[CONTRATO].[PARENTH1].[C23432024]","","C23432024","","000;001")</f>
        <v>C23432024</v>
      </c>
      <c r="I663" s="16" t="str">
        <f xml:space="preserve"> _xll.EPMOlapMemberO("[AREA].[PARENTH1].[10000000095003]","","Gcia. Jurídica","","000;001")</f>
        <v>Gcia. Jurídica</v>
      </c>
      <c r="J663" s="16" t="str">
        <f xml:space="preserve"> _xll.EPMOlapMemberO("[RUBRO].[PARENTH1].[2650202400]","","RESERVA PARA SINIESTROS AVISADOS RL PARTE COMPAÑIA","","000;001")</f>
        <v>RESERVA PARA SINIESTROS AVISADOS RL PARTE COMPAÑIA</v>
      </c>
      <c r="K663" s="18" t="s">
        <v>2222</v>
      </c>
      <c r="L663" s="18" t="s">
        <v>40</v>
      </c>
      <c r="M663" s="28" t="s">
        <v>2163</v>
      </c>
      <c r="N663" s="18" t="s">
        <v>2216</v>
      </c>
      <c r="O663" s="18" t="s">
        <v>2217</v>
      </c>
      <c r="P663" s="28" t="s">
        <v>2165</v>
      </c>
      <c r="Q663" s="28" t="s">
        <v>2223</v>
      </c>
      <c r="R663" s="18" t="s">
        <v>1345</v>
      </c>
      <c r="S663" s="18" t="s">
        <v>48</v>
      </c>
      <c r="T663" s="18" t="s">
        <v>35</v>
      </c>
      <c r="U663" s="18" t="s">
        <v>2220</v>
      </c>
      <c r="V663" s="18" t="s">
        <v>2038</v>
      </c>
      <c r="W663" s="18" t="s">
        <v>67</v>
      </c>
      <c r="X663" s="18" t="s">
        <v>40</v>
      </c>
      <c r="Y663" s="18" t="s">
        <v>2221</v>
      </c>
      <c r="Z663" s="19" t="s">
        <v>68</v>
      </c>
      <c r="AA663" s="20">
        <v>0</v>
      </c>
      <c r="AB663" s="19">
        <v>450000000</v>
      </c>
      <c r="AC663" s="21">
        <v>37500000</v>
      </c>
      <c r="AD663" s="21">
        <v>37500000</v>
      </c>
      <c r="AE663" s="21">
        <v>37500000</v>
      </c>
      <c r="AF663" s="21">
        <v>37500000</v>
      </c>
      <c r="AG663" s="21">
        <v>37500000</v>
      </c>
      <c r="AH663" s="21">
        <v>37500000</v>
      </c>
      <c r="AI663" s="21">
        <v>37500000</v>
      </c>
      <c r="AJ663" s="21">
        <v>37500000</v>
      </c>
      <c r="AK663" s="21">
        <v>37500000</v>
      </c>
      <c r="AL663" s="21">
        <v>37500000</v>
      </c>
      <c r="AM663" s="21">
        <v>37500000</v>
      </c>
      <c r="AN663" s="21">
        <v>37500000</v>
      </c>
      <c r="AO663" s="21">
        <v>0</v>
      </c>
      <c r="AP663" s="21">
        <v>0</v>
      </c>
      <c r="AQ663" s="21">
        <v>0</v>
      </c>
      <c r="AR663" s="21">
        <v>0</v>
      </c>
    </row>
    <row r="664" spans="8:44" ht="58" x14ac:dyDescent="0.35">
      <c r="H664" s="16" t="str">
        <f xml:space="preserve"> _xll.EPMOlapMemberO("[CONTRATO].[PARENTH1].[C23442024]","","C23442024","","000;001")</f>
        <v>C23442024</v>
      </c>
      <c r="I664" s="16" t="str">
        <f xml:space="preserve"> _xll.EPMOlapMemberO("[AREA].[PARENTH1].[10000000095003]","","Gcia. Jurídica","","000;001")</f>
        <v>Gcia. Jurídica</v>
      </c>
      <c r="J664" s="16" t="str">
        <f xml:space="preserve"> _xll.EPMOlapMemberO("[RUBRO].[PARENTH1].[2650202400]","","RESERVA PARA SINIESTROS AVISADOS RL PARTE COMPAÑIA","","000;001")</f>
        <v>RESERVA PARA SINIESTROS AVISADOS RL PARTE COMPAÑIA</v>
      </c>
      <c r="K664" s="18" t="s">
        <v>2224</v>
      </c>
      <c r="L664" s="18" t="s">
        <v>40</v>
      </c>
      <c r="M664" s="28" t="s">
        <v>2163</v>
      </c>
      <c r="N664" s="18" t="s">
        <v>2216</v>
      </c>
      <c r="O664" s="18" t="s">
        <v>2217</v>
      </c>
      <c r="P664" s="28" t="s">
        <v>2165</v>
      </c>
      <c r="Q664" s="28" t="s">
        <v>2225</v>
      </c>
      <c r="R664" s="18" t="s">
        <v>1345</v>
      </c>
      <c r="S664" s="18" t="s">
        <v>48</v>
      </c>
      <c r="T664" s="18" t="s">
        <v>35</v>
      </c>
      <c r="U664" s="18" t="s">
        <v>2220</v>
      </c>
      <c r="V664" s="18" t="s">
        <v>2038</v>
      </c>
      <c r="W664" s="18" t="s">
        <v>67</v>
      </c>
      <c r="X664" s="18" t="s">
        <v>40</v>
      </c>
      <c r="Y664" s="18" t="s">
        <v>2221</v>
      </c>
      <c r="Z664" s="19" t="s">
        <v>68</v>
      </c>
      <c r="AA664" s="20">
        <v>0</v>
      </c>
      <c r="AB664" s="19">
        <v>590000000.00000036</v>
      </c>
      <c r="AC664" s="21">
        <v>49166666.666666701</v>
      </c>
      <c r="AD664" s="21">
        <v>49166666.666666701</v>
      </c>
      <c r="AE664" s="21">
        <v>49166666.666666701</v>
      </c>
      <c r="AF664" s="21">
        <v>49166666.666666701</v>
      </c>
      <c r="AG664" s="21">
        <v>49166666.666666701</v>
      </c>
      <c r="AH664" s="21">
        <v>49166666.666666701</v>
      </c>
      <c r="AI664" s="21">
        <v>49166666.666666701</v>
      </c>
      <c r="AJ664" s="21">
        <v>49166666.666666701</v>
      </c>
      <c r="AK664" s="21">
        <v>49166666.666666701</v>
      </c>
      <c r="AL664" s="21">
        <v>49166666.666666701</v>
      </c>
      <c r="AM664" s="21">
        <v>49166666.666666701</v>
      </c>
      <c r="AN664" s="21">
        <v>49166666.666666701</v>
      </c>
      <c r="AO664" s="21">
        <v>0</v>
      </c>
      <c r="AP664" s="21">
        <v>0</v>
      </c>
      <c r="AQ664" s="21">
        <v>0</v>
      </c>
      <c r="AR664" s="21">
        <v>0</v>
      </c>
    </row>
    <row r="665" spans="8:44" ht="72.5" x14ac:dyDescent="0.35">
      <c r="H665" s="16" t="str">
        <f xml:space="preserve"> _xll.EPMOlapMemberO("[CONTRATO].[PARENTH1].[C23452024]","","C23452024","","000;001")</f>
        <v>C23452024</v>
      </c>
      <c r="I665" s="16" t="str">
        <f xml:space="preserve"> _xll.EPMOlapMemberO("[AREA].[PARENTH1].[10000000095003]","","Gcia. Jurídica","","000;001")</f>
        <v>Gcia. Jurídica</v>
      </c>
      <c r="J665" s="16" t="str">
        <f xml:space="preserve"> _xll.EPMOlapMemberO("[RUBRO].[PARENTH1].[2650202400]","","RESERVA PARA SINIESTROS AVISADOS RL PARTE COMPAÑIA","","000;001")</f>
        <v>RESERVA PARA SINIESTROS AVISADOS RL PARTE COMPAÑIA</v>
      </c>
      <c r="K665" s="18" t="s">
        <v>2226</v>
      </c>
      <c r="L665" s="18" t="s">
        <v>40</v>
      </c>
      <c r="M665" s="28" t="s">
        <v>2163</v>
      </c>
      <c r="N665" s="18" t="s">
        <v>2216</v>
      </c>
      <c r="O665" s="18" t="s">
        <v>2217</v>
      </c>
      <c r="P665" s="28" t="s">
        <v>2227</v>
      </c>
      <c r="Q665" s="28" t="s">
        <v>2228</v>
      </c>
      <c r="R665" s="18" t="s">
        <v>1345</v>
      </c>
      <c r="S665" s="18" t="s">
        <v>48</v>
      </c>
      <c r="T665" s="18" t="s">
        <v>35</v>
      </c>
      <c r="U665" s="18" t="s">
        <v>2220</v>
      </c>
      <c r="V665" s="18" t="s">
        <v>2038</v>
      </c>
      <c r="W665" s="18" t="s">
        <v>67</v>
      </c>
      <c r="X665" s="18" t="s">
        <v>40</v>
      </c>
      <c r="Y665" s="18" t="s">
        <v>2221</v>
      </c>
      <c r="Z665" s="19" t="s">
        <v>68</v>
      </c>
      <c r="AA665" s="20">
        <v>0</v>
      </c>
      <c r="AB665" s="19">
        <v>300000000</v>
      </c>
      <c r="AC665" s="21">
        <v>25000000</v>
      </c>
      <c r="AD665" s="21">
        <v>25000000</v>
      </c>
      <c r="AE665" s="21">
        <v>25000000</v>
      </c>
      <c r="AF665" s="21">
        <v>25000000</v>
      </c>
      <c r="AG665" s="21">
        <v>25000000</v>
      </c>
      <c r="AH665" s="21">
        <v>25000000</v>
      </c>
      <c r="AI665" s="21">
        <v>25000000</v>
      </c>
      <c r="AJ665" s="21">
        <v>25000000</v>
      </c>
      <c r="AK665" s="21">
        <v>25000000</v>
      </c>
      <c r="AL665" s="21">
        <v>25000000</v>
      </c>
      <c r="AM665" s="21">
        <v>25000000</v>
      </c>
      <c r="AN665" s="21">
        <v>25000000</v>
      </c>
      <c r="AO665" s="21">
        <v>0</v>
      </c>
      <c r="AP665" s="21">
        <v>0</v>
      </c>
      <c r="AQ665" s="21">
        <v>0</v>
      </c>
      <c r="AR665" s="21">
        <v>0</v>
      </c>
    </row>
    <row r="666" spans="8:44" ht="72.5" x14ac:dyDescent="0.35">
      <c r="H666" s="16" t="str">
        <f xml:space="preserve"> _xll.EPMOlapMemberO("[CONTRATO].[PARENTH1].[C23462024]","","C23462024","","000;001")</f>
        <v>C23462024</v>
      </c>
      <c r="I666" s="16" t="str">
        <f xml:space="preserve"> _xll.EPMOlapMemberO("[AREA].[PARENTH1].[10000000095003]","","Gcia. Jurídica","","000;001")</f>
        <v>Gcia. Jurídica</v>
      </c>
      <c r="J666" s="16" t="str">
        <f xml:space="preserve"> _xll.EPMOlapMemberO("[RUBRO].[PARENTH1].[2650202400]","","RESERVA PARA SINIESTROS AVISADOS RL PARTE COMPAÑIA","","000;001")</f>
        <v>RESERVA PARA SINIESTROS AVISADOS RL PARTE COMPAÑIA</v>
      </c>
      <c r="K666" s="18" t="s">
        <v>2229</v>
      </c>
      <c r="L666" s="18" t="s">
        <v>40</v>
      </c>
      <c r="M666" s="28" t="s">
        <v>2163</v>
      </c>
      <c r="N666" s="18" t="s">
        <v>2216</v>
      </c>
      <c r="O666" s="18" t="s">
        <v>2217</v>
      </c>
      <c r="P666" s="28" t="s">
        <v>2165</v>
      </c>
      <c r="Q666" s="28" t="s">
        <v>2230</v>
      </c>
      <c r="R666" s="18" t="s">
        <v>1345</v>
      </c>
      <c r="S666" s="18" t="s">
        <v>48</v>
      </c>
      <c r="T666" s="18" t="s">
        <v>35</v>
      </c>
      <c r="U666" s="18" t="s">
        <v>2220</v>
      </c>
      <c r="V666" s="18" t="s">
        <v>2038</v>
      </c>
      <c r="W666" s="18" t="s">
        <v>67</v>
      </c>
      <c r="X666" s="18" t="s">
        <v>40</v>
      </c>
      <c r="Y666" s="18" t="s">
        <v>2221</v>
      </c>
      <c r="Z666" s="19" t="s">
        <v>68</v>
      </c>
      <c r="AA666" s="20">
        <v>0</v>
      </c>
      <c r="AB666" s="19">
        <v>450000000</v>
      </c>
      <c r="AC666" s="21">
        <v>37500000</v>
      </c>
      <c r="AD666" s="21">
        <v>37500000</v>
      </c>
      <c r="AE666" s="21">
        <v>37500000</v>
      </c>
      <c r="AF666" s="21">
        <v>37500000</v>
      </c>
      <c r="AG666" s="21">
        <v>37500000</v>
      </c>
      <c r="AH666" s="21">
        <v>37500000</v>
      </c>
      <c r="AI666" s="21">
        <v>37500000</v>
      </c>
      <c r="AJ666" s="21">
        <v>37500000</v>
      </c>
      <c r="AK666" s="21">
        <v>37500000</v>
      </c>
      <c r="AL666" s="21">
        <v>37500000</v>
      </c>
      <c r="AM666" s="21">
        <v>37500000</v>
      </c>
      <c r="AN666" s="21">
        <v>37500000</v>
      </c>
      <c r="AO666" s="21">
        <v>0</v>
      </c>
      <c r="AP666" s="21">
        <v>0</v>
      </c>
      <c r="AQ666" s="21">
        <v>0</v>
      </c>
      <c r="AR666" s="21">
        <v>0</v>
      </c>
    </row>
    <row r="667" spans="8:44" ht="58" x14ac:dyDescent="0.35">
      <c r="H667" s="16" t="str">
        <f xml:space="preserve"> _xll.EPMOlapMemberO("[CONTRATO].[PARENTH1].[C23472024]","","C23472024","","000;001")</f>
        <v>C23472024</v>
      </c>
      <c r="I667" s="16" t="str">
        <f xml:space="preserve"> _xll.EPMOlapMemberO("[AREA].[PARENTH1].[10000000095003]","","Gcia. Jurídica","","000;001")</f>
        <v>Gcia. Jurídica</v>
      </c>
      <c r="J667" s="16" t="str">
        <f xml:space="preserve"> _xll.EPMOlapMemberO("[RUBRO].[PARENTH1].[2650202400]","","RESERVA PARA SINIESTROS AVISADOS RL PARTE COMPAÑIA","","000;001")</f>
        <v>RESERVA PARA SINIESTROS AVISADOS RL PARTE COMPAÑIA</v>
      </c>
      <c r="K667" s="18" t="s">
        <v>2231</v>
      </c>
      <c r="L667" s="18" t="s">
        <v>40</v>
      </c>
      <c r="M667" s="28" t="s">
        <v>2163</v>
      </c>
      <c r="N667" s="18" t="s">
        <v>2216</v>
      </c>
      <c r="O667" s="18" t="s">
        <v>2217</v>
      </c>
      <c r="P667" s="28" t="s">
        <v>2165</v>
      </c>
      <c r="Q667" s="28" t="s">
        <v>2232</v>
      </c>
      <c r="R667" s="18" t="s">
        <v>1345</v>
      </c>
      <c r="S667" s="18" t="s">
        <v>48</v>
      </c>
      <c r="T667" s="18" t="s">
        <v>35</v>
      </c>
      <c r="U667" s="18" t="s">
        <v>2220</v>
      </c>
      <c r="V667" s="18" t="s">
        <v>2038</v>
      </c>
      <c r="W667" s="18" t="s">
        <v>67</v>
      </c>
      <c r="X667" s="18" t="s">
        <v>40</v>
      </c>
      <c r="Y667" s="18" t="s">
        <v>2221</v>
      </c>
      <c r="Z667" s="19" t="s">
        <v>68</v>
      </c>
      <c r="AA667" s="20">
        <v>0</v>
      </c>
      <c r="AB667" s="19">
        <v>380000000.00000042</v>
      </c>
      <c r="AC667" s="21">
        <v>31666666.666666701</v>
      </c>
      <c r="AD667" s="21">
        <v>31666666.666666701</v>
      </c>
      <c r="AE667" s="21">
        <v>31666666.666666701</v>
      </c>
      <c r="AF667" s="21">
        <v>31666666.666666701</v>
      </c>
      <c r="AG667" s="21">
        <v>31666666.666666701</v>
      </c>
      <c r="AH667" s="21">
        <v>31666666.666666701</v>
      </c>
      <c r="AI667" s="21">
        <v>31666666.666666701</v>
      </c>
      <c r="AJ667" s="21">
        <v>31666666.666666701</v>
      </c>
      <c r="AK667" s="21">
        <v>31666666.666666701</v>
      </c>
      <c r="AL667" s="21">
        <v>31666666.666666701</v>
      </c>
      <c r="AM667" s="21">
        <v>31666666.666666701</v>
      </c>
      <c r="AN667" s="21">
        <v>31666666.666666701</v>
      </c>
      <c r="AO667" s="21">
        <v>0</v>
      </c>
      <c r="AP667" s="21">
        <v>0</v>
      </c>
      <c r="AQ667" s="21">
        <v>0</v>
      </c>
      <c r="AR667" s="21">
        <v>0</v>
      </c>
    </row>
    <row r="668" spans="8:44" ht="72.5" x14ac:dyDescent="0.35">
      <c r="H668" s="16" t="str">
        <f xml:space="preserve"> _xll.EPMOlapMemberO("[CONTRATO].[PARENTH1].[C23482024]","","C23482024","","000;001")</f>
        <v>C23482024</v>
      </c>
      <c r="I668" s="16" t="str">
        <f xml:space="preserve"> _xll.EPMOlapMemberO("[AREA].[PARENTH1].[10000000095003]","","Gcia. Jurídica","","000;001")</f>
        <v>Gcia. Jurídica</v>
      </c>
      <c r="J668" s="16" t="str">
        <f xml:space="preserve"> _xll.EPMOlapMemberO("[RUBRO].[PARENTH1].[2650202400]","","RESERVA PARA SINIESTROS AVISADOS RL PARTE COMPAÑIA","","000;001")</f>
        <v>RESERVA PARA SINIESTROS AVISADOS RL PARTE COMPAÑIA</v>
      </c>
      <c r="K668" s="18" t="s">
        <v>2233</v>
      </c>
      <c r="L668" s="18" t="s">
        <v>40</v>
      </c>
      <c r="M668" s="28" t="s">
        <v>2163</v>
      </c>
      <c r="N668" s="18" t="s">
        <v>2216</v>
      </c>
      <c r="O668" s="18" t="s">
        <v>2217</v>
      </c>
      <c r="P668" s="28" t="s">
        <v>2187</v>
      </c>
      <c r="Q668" s="28" t="s">
        <v>2234</v>
      </c>
      <c r="R668" s="18" t="s">
        <v>1345</v>
      </c>
      <c r="S668" s="18" t="s">
        <v>48</v>
      </c>
      <c r="T668" s="18" t="s">
        <v>35</v>
      </c>
      <c r="U668" s="18" t="s">
        <v>2220</v>
      </c>
      <c r="V668" s="18" t="s">
        <v>2038</v>
      </c>
      <c r="W668" s="18" t="s">
        <v>67</v>
      </c>
      <c r="X668" s="18" t="s">
        <v>40</v>
      </c>
      <c r="Y668" s="18" t="s">
        <v>2221</v>
      </c>
      <c r="Z668" s="19" t="s">
        <v>68</v>
      </c>
      <c r="AA668" s="20">
        <v>0</v>
      </c>
      <c r="AB668" s="19">
        <v>50000000</v>
      </c>
      <c r="AC668" s="21">
        <v>0</v>
      </c>
      <c r="AD668" s="21">
        <v>0</v>
      </c>
      <c r="AE668" s="21">
        <v>0</v>
      </c>
      <c r="AF668" s="21">
        <v>0</v>
      </c>
      <c r="AG668" s="21">
        <v>0</v>
      </c>
      <c r="AH668" s="21">
        <v>0</v>
      </c>
      <c r="AI668" s="21">
        <v>50000000</v>
      </c>
      <c r="AJ668" s="21">
        <v>0</v>
      </c>
      <c r="AK668" s="21">
        <v>0</v>
      </c>
      <c r="AL668" s="21">
        <v>0</v>
      </c>
      <c r="AM668" s="21">
        <v>0</v>
      </c>
      <c r="AN668" s="21">
        <v>0</v>
      </c>
      <c r="AO668" s="21">
        <v>0</v>
      </c>
      <c r="AP668" s="21">
        <v>0</v>
      </c>
      <c r="AQ668" s="21">
        <v>0</v>
      </c>
      <c r="AR668" s="21">
        <v>0</v>
      </c>
    </row>
    <row r="669" spans="8:44" ht="58" x14ac:dyDescent="0.35">
      <c r="H669" s="16" t="str">
        <f xml:space="preserve"> _xll.EPMOlapMemberO("[CONTRATO].[PARENTH1].[C23502024]","","C23502024","","000;001")</f>
        <v>C23502024</v>
      </c>
      <c r="I669" s="16" t="str">
        <f xml:space="preserve"> _xll.EPMOlapMemberO("[AREA].[PARENTH1].[10000000095003]","","Gcia. Jurídica","","000;001")</f>
        <v>Gcia. Jurídica</v>
      </c>
      <c r="J669" s="16" t="str">
        <f xml:space="preserve"> _xll.EPMOlapMemberO("[RUBRO].[PARENTH1].[2650202400]","","RESERVA PARA SINIESTROS AVISADOS RL PARTE COMPAÑIA","","000;001")</f>
        <v>RESERVA PARA SINIESTROS AVISADOS RL PARTE COMPAÑIA</v>
      </c>
      <c r="K669" s="18" t="s">
        <v>2235</v>
      </c>
      <c r="L669" s="18" t="s">
        <v>40</v>
      </c>
      <c r="M669" s="28" t="s">
        <v>2163</v>
      </c>
      <c r="N669" s="18" t="s">
        <v>2216</v>
      </c>
      <c r="O669" s="18" t="s">
        <v>2217</v>
      </c>
      <c r="P669" s="28" t="s">
        <v>2236</v>
      </c>
      <c r="Q669" s="28" t="s">
        <v>2237</v>
      </c>
      <c r="R669" s="18" t="s">
        <v>1345</v>
      </c>
      <c r="S669" s="18" t="s">
        <v>48</v>
      </c>
      <c r="T669" s="18" t="s">
        <v>35</v>
      </c>
      <c r="U669" s="18" t="s">
        <v>2220</v>
      </c>
      <c r="V669" s="18" t="s">
        <v>2038</v>
      </c>
      <c r="W669" s="18" t="s">
        <v>67</v>
      </c>
      <c r="X669" s="18" t="s">
        <v>40</v>
      </c>
      <c r="Y669" s="18" t="s">
        <v>2221</v>
      </c>
      <c r="Z669" s="19" t="s">
        <v>68</v>
      </c>
      <c r="AA669" s="20">
        <v>0</v>
      </c>
      <c r="AB669" s="19">
        <v>80000000</v>
      </c>
      <c r="AC669" s="21">
        <v>0</v>
      </c>
      <c r="AD669" s="21">
        <v>0</v>
      </c>
      <c r="AE669" s="21">
        <v>20000000</v>
      </c>
      <c r="AF669" s="21">
        <v>0</v>
      </c>
      <c r="AG669" s="21">
        <v>20000000</v>
      </c>
      <c r="AH669" s="21">
        <v>0</v>
      </c>
      <c r="AI669" s="21">
        <v>20000000</v>
      </c>
      <c r="AJ669" s="21">
        <v>0</v>
      </c>
      <c r="AK669" s="21">
        <v>20000000</v>
      </c>
      <c r="AL669" s="21">
        <v>0</v>
      </c>
      <c r="AM669" s="21">
        <v>0</v>
      </c>
      <c r="AN669" s="21">
        <v>0</v>
      </c>
      <c r="AO669" s="21">
        <v>0</v>
      </c>
      <c r="AP669" s="21">
        <v>0</v>
      </c>
      <c r="AQ669" s="21">
        <v>0</v>
      </c>
      <c r="AR669" s="21">
        <v>0</v>
      </c>
    </row>
    <row r="670" spans="8:44" ht="58" x14ac:dyDescent="0.35">
      <c r="H670" s="16" t="str">
        <f xml:space="preserve"> _xll.EPMOlapMemberO("[CONTRATO].[PARENTH1].[C23522024]","","C23522024","","000;001")</f>
        <v>C23522024</v>
      </c>
      <c r="I670" s="16" t="str">
        <f xml:space="preserve"> _xll.EPMOlapMemberO("[AREA].[PARENTH1].[10000000095003]","","Gcia. Jurídica","","000;001")</f>
        <v>Gcia. Jurídica</v>
      </c>
      <c r="J670" s="16" t="str">
        <f xml:space="preserve"> _xll.EPMOlapMemberO("[RUBRO].[PARENTH1].[2650202400]","","RESERVA PARA SINIESTROS AVISADOS RL PARTE COMPAÑIA","","000;001")</f>
        <v>RESERVA PARA SINIESTROS AVISADOS RL PARTE COMPAÑIA</v>
      </c>
      <c r="K670" s="18" t="s">
        <v>2238</v>
      </c>
      <c r="L670" s="18" t="s">
        <v>40</v>
      </c>
      <c r="M670" s="28" t="s">
        <v>2163</v>
      </c>
      <c r="N670" s="18" t="s">
        <v>2216</v>
      </c>
      <c r="O670" s="18" t="s">
        <v>2217</v>
      </c>
      <c r="P670" s="28" t="s">
        <v>2172</v>
      </c>
      <c r="Q670" s="28" t="s">
        <v>2239</v>
      </c>
      <c r="R670" s="18" t="s">
        <v>1345</v>
      </c>
      <c r="S670" s="18" t="s">
        <v>48</v>
      </c>
      <c r="T670" s="18" t="s">
        <v>35</v>
      </c>
      <c r="U670" s="18" t="s">
        <v>2220</v>
      </c>
      <c r="V670" s="18" t="s">
        <v>2038</v>
      </c>
      <c r="W670" s="18" t="s">
        <v>67</v>
      </c>
      <c r="X670" s="18" t="s">
        <v>40</v>
      </c>
      <c r="Y670" s="18" t="s">
        <v>2221</v>
      </c>
      <c r="Z670" s="19" t="s">
        <v>68</v>
      </c>
      <c r="AA670" s="20">
        <v>0</v>
      </c>
      <c r="AB670" s="19">
        <v>150000000</v>
      </c>
      <c r="AC670" s="21">
        <v>12500000</v>
      </c>
      <c r="AD670" s="21">
        <v>12500000</v>
      </c>
      <c r="AE670" s="21">
        <v>12500000</v>
      </c>
      <c r="AF670" s="21">
        <v>12500000</v>
      </c>
      <c r="AG670" s="21">
        <v>12500000</v>
      </c>
      <c r="AH670" s="21">
        <v>12500000</v>
      </c>
      <c r="AI670" s="21">
        <v>12500000</v>
      </c>
      <c r="AJ670" s="21">
        <v>12500000</v>
      </c>
      <c r="AK670" s="21">
        <v>12500000</v>
      </c>
      <c r="AL670" s="21">
        <v>12500000</v>
      </c>
      <c r="AM670" s="21">
        <v>12500000</v>
      </c>
      <c r="AN670" s="21">
        <v>12500000</v>
      </c>
      <c r="AO670" s="21">
        <v>0</v>
      </c>
      <c r="AP670" s="21">
        <v>0</v>
      </c>
      <c r="AQ670" s="21">
        <v>0</v>
      </c>
      <c r="AR670" s="21">
        <v>0</v>
      </c>
    </row>
    <row r="671" spans="8:44" ht="58" x14ac:dyDescent="0.35">
      <c r="H671" s="16" t="str">
        <f xml:space="preserve"> _xll.EPMOlapMemberO("[CONTRATO].[PARENTH1].[C23532024]","","C23532024","","000;001")</f>
        <v>C23532024</v>
      </c>
      <c r="I671" s="16" t="str">
        <f xml:space="preserve"> _xll.EPMOlapMemberO("[AREA].[PARENTH1].[10000000095003]","","Gcia. Jurídica","","000;001")</f>
        <v>Gcia. Jurídica</v>
      </c>
      <c r="J671" s="16" t="str">
        <f xml:space="preserve"> _xll.EPMOlapMemberO("[RUBRO].[PARENTH1].[2650202400]","","RESERVA PARA SINIESTROS AVISADOS RL PARTE COMPAÑIA","","000;001")</f>
        <v>RESERVA PARA SINIESTROS AVISADOS RL PARTE COMPAÑIA</v>
      </c>
      <c r="K671" s="18" t="s">
        <v>2240</v>
      </c>
      <c r="L671" s="18" t="s">
        <v>2241</v>
      </c>
      <c r="M671" s="28" t="s">
        <v>2163</v>
      </c>
      <c r="N671" s="18" t="s">
        <v>2216</v>
      </c>
      <c r="O671" s="18" t="s">
        <v>2217</v>
      </c>
      <c r="P671" s="28" t="s">
        <v>2227</v>
      </c>
      <c r="Q671" s="28" t="s">
        <v>2242</v>
      </c>
      <c r="R671" s="18" t="s">
        <v>1345</v>
      </c>
      <c r="S671" s="18" t="s">
        <v>48</v>
      </c>
      <c r="T671" s="18" t="s">
        <v>35</v>
      </c>
      <c r="U671" s="18" t="s">
        <v>2220</v>
      </c>
      <c r="V671" s="18" t="s">
        <v>2038</v>
      </c>
      <c r="W671" s="18" t="s">
        <v>67</v>
      </c>
      <c r="X671" s="18" t="s">
        <v>40</v>
      </c>
      <c r="Y671" s="18" t="s">
        <v>2221</v>
      </c>
      <c r="Z671" s="19" t="s">
        <v>68</v>
      </c>
      <c r="AA671" s="20">
        <v>0</v>
      </c>
      <c r="AB671" s="19">
        <v>444166666.66666669</v>
      </c>
      <c r="AC671" s="21">
        <v>0</v>
      </c>
      <c r="AD671" s="21">
        <v>410000000</v>
      </c>
      <c r="AE671" s="21">
        <v>34166666.666666701</v>
      </c>
      <c r="AF671" s="21">
        <v>0</v>
      </c>
      <c r="AG671" s="21">
        <v>0</v>
      </c>
      <c r="AH671" s="21">
        <v>0</v>
      </c>
      <c r="AI671" s="21">
        <v>0</v>
      </c>
      <c r="AJ671" s="21">
        <v>0</v>
      </c>
      <c r="AK671" s="21">
        <v>0</v>
      </c>
      <c r="AL671" s="21">
        <v>0</v>
      </c>
      <c r="AM671" s="21">
        <v>0</v>
      </c>
      <c r="AN671" s="21">
        <v>0</v>
      </c>
      <c r="AO671" s="21">
        <v>0</v>
      </c>
      <c r="AP671" s="21">
        <v>0</v>
      </c>
      <c r="AQ671" s="21">
        <v>0</v>
      </c>
      <c r="AR671" s="21">
        <v>0</v>
      </c>
    </row>
    <row r="672" spans="8:44" ht="43.5" x14ac:dyDescent="0.35">
      <c r="H672" s="16" t="str">
        <f xml:space="preserve"> _xll.EPMOlapMemberO("[CONTRATO].[PARENTH1].[C15302024]","","C15302024","","000;001")</f>
        <v>C15302024</v>
      </c>
      <c r="I672" s="16" t="str">
        <f xml:space="preserve"> _xll.EPMOlapMemberO("[AREA].[PARENTH1].[10000000010001]","","Ofic. Estratégia y D","","000;001")</f>
        <v>Ofic. Estratégia y D</v>
      </c>
      <c r="J672" s="17" t="str">
        <f xml:space="preserve"> _xll.EPMOlapMemberO("[RUBRO].[PARENTH1].[5130200000]","","AVALUOS","","000;001")</f>
        <v>AVALUOS</v>
      </c>
      <c r="K672" s="18" t="s">
        <v>2243</v>
      </c>
      <c r="L672" s="18" t="s">
        <v>40</v>
      </c>
      <c r="M672" s="28" t="s">
        <v>2028</v>
      </c>
      <c r="N672" s="18" t="s">
        <v>2029</v>
      </c>
      <c r="O672" s="18" t="s">
        <v>61</v>
      </c>
      <c r="P672" s="28" t="s">
        <v>40</v>
      </c>
      <c r="Q672" s="28" t="s">
        <v>2244</v>
      </c>
      <c r="R672" s="18" t="s">
        <v>2081</v>
      </c>
      <c r="S672" s="18" t="s">
        <v>48</v>
      </c>
      <c r="T672" s="18" t="s">
        <v>35</v>
      </c>
      <c r="U672" s="18" t="s">
        <v>2245</v>
      </c>
      <c r="V672" s="18" t="s">
        <v>89</v>
      </c>
      <c r="W672" s="18" t="s">
        <v>67</v>
      </c>
      <c r="X672" s="18" t="s">
        <v>40</v>
      </c>
      <c r="Y672" s="18" t="s">
        <v>40</v>
      </c>
      <c r="Z672" s="19" t="s">
        <v>68</v>
      </c>
      <c r="AA672" s="20">
        <v>13987711034</v>
      </c>
      <c r="AB672" s="19">
        <v>97240000</v>
      </c>
      <c r="AC672" s="21">
        <v>0</v>
      </c>
      <c r="AD672" s="21">
        <v>8840000</v>
      </c>
      <c r="AE672" s="21">
        <v>8840000</v>
      </c>
      <c r="AF672" s="21">
        <v>8840000</v>
      </c>
      <c r="AG672" s="21">
        <v>8840000</v>
      </c>
      <c r="AH672" s="21">
        <v>8840000</v>
      </c>
      <c r="AI672" s="21">
        <v>8840000</v>
      </c>
      <c r="AJ672" s="21">
        <v>8840000</v>
      </c>
      <c r="AK672" s="21">
        <v>8840000</v>
      </c>
      <c r="AL672" s="21">
        <v>8840000</v>
      </c>
      <c r="AM672" s="21">
        <v>8840000</v>
      </c>
      <c r="AN672" s="21">
        <v>8840000</v>
      </c>
      <c r="AO672" s="21">
        <v>0</v>
      </c>
      <c r="AP672" s="21">
        <v>0</v>
      </c>
      <c r="AQ672" s="21">
        <v>0</v>
      </c>
      <c r="AR672" s="21">
        <v>0</v>
      </c>
    </row>
    <row r="673" spans="8:44" ht="43.5" x14ac:dyDescent="0.35">
      <c r="H673" s="16" t="str">
        <f xml:space="preserve"> _xll.EPMOlapMemberO("[CONTRATO].[PARENTH1].[C15312024]","","C15312024","","000;001")</f>
        <v>C15312024</v>
      </c>
      <c r="I673" s="16" t="str">
        <f xml:space="preserve"> _xll.EPMOlapMemberO("[AREA].[PARENTH1].[10000000010001]","","Ofic. Estratégia y D","","000;001")</f>
        <v>Ofic. Estratégia y D</v>
      </c>
      <c r="J673" s="17" t="str">
        <f xml:space="preserve"> _xll.EPMOlapMemberO("[RUBRO].[PARENTH1].[5130200000]","","AVALUOS","","000;001")</f>
        <v>AVALUOS</v>
      </c>
      <c r="K673" s="18" t="s">
        <v>2246</v>
      </c>
      <c r="L673" s="18" t="s">
        <v>40</v>
      </c>
      <c r="M673" s="28" t="s">
        <v>2028</v>
      </c>
      <c r="N673" s="18" t="s">
        <v>2029</v>
      </c>
      <c r="O673" s="18" t="s">
        <v>61</v>
      </c>
      <c r="P673" s="28" t="s">
        <v>40</v>
      </c>
      <c r="Q673" s="28" t="s">
        <v>2247</v>
      </c>
      <c r="R673" s="18" t="s">
        <v>2081</v>
      </c>
      <c r="S673" s="18" t="s">
        <v>48</v>
      </c>
      <c r="T673" s="18" t="s">
        <v>35</v>
      </c>
      <c r="U673" s="18" t="s">
        <v>2248</v>
      </c>
      <c r="V673" s="18" t="s">
        <v>89</v>
      </c>
      <c r="W673" s="18" t="s">
        <v>67</v>
      </c>
      <c r="X673" s="18" t="s">
        <v>40</v>
      </c>
      <c r="Y673" s="18" t="s">
        <v>40</v>
      </c>
      <c r="Z673" s="19" t="s">
        <v>68</v>
      </c>
      <c r="AA673" s="20">
        <v>13987711034</v>
      </c>
      <c r="AB673" s="19">
        <v>102960000</v>
      </c>
      <c r="AC673" s="21">
        <v>0</v>
      </c>
      <c r="AD673" s="21">
        <v>9360000</v>
      </c>
      <c r="AE673" s="21">
        <v>9360000</v>
      </c>
      <c r="AF673" s="21">
        <v>9360000</v>
      </c>
      <c r="AG673" s="21">
        <v>9360000</v>
      </c>
      <c r="AH673" s="21">
        <v>9360000</v>
      </c>
      <c r="AI673" s="21">
        <v>9360000</v>
      </c>
      <c r="AJ673" s="21">
        <v>9360000</v>
      </c>
      <c r="AK673" s="21">
        <v>9360000</v>
      </c>
      <c r="AL673" s="21">
        <v>9360000</v>
      </c>
      <c r="AM673" s="21">
        <v>9360000</v>
      </c>
      <c r="AN673" s="21">
        <v>9360000</v>
      </c>
      <c r="AO673" s="21">
        <v>0</v>
      </c>
      <c r="AP673" s="21">
        <v>0</v>
      </c>
      <c r="AQ673" s="21">
        <v>0</v>
      </c>
      <c r="AR673" s="21">
        <v>0</v>
      </c>
    </row>
    <row r="674" spans="8:44" ht="29" x14ac:dyDescent="0.35">
      <c r="H674" s="16" t="str">
        <f xml:space="preserve"> _xll.EPMOlapMemberO("[CONTRATO].[PARENTH1].[C15322024]","","C15322024","","000;001")</f>
        <v>C15322024</v>
      </c>
      <c r="I674" s="16" t="str">
        <f xml:space="preserve"> _xll.EPMOlapMemberO("[AREA].[PARENTH1].[10000000010001]","","Ofic. Estratégia y D","","000;001")</f>
        <v>Ofic. Estratégia y D</v>
      </c>
      <c r="J674" s="17" t="str">
        <f xml:space="preserve"> _xll.EPMOlapMemberO("[RUBRO].[PARENTH1].[5130200000]","","AVALUOS","","000;001")</f>
        <v>AVALUOS</v>
      </c>
      <c r="K674" s="18" t="s">
        <v>2249</v>
      </c>
      <c r="L674" s="18" t="s">
        <v>40</v>
      </c>
      <c r="M674" s="28" t="s">
        <v>2028</v>
      </c>
      <c r="N674" s="18" t="s">
        <v>2029</v>
      </c>
      <c r="O674" s="18" t="s">
        <v>61</v>
      </c>
      <c r="P674" s="28" t="s">
        <v>40</v>
      </c>
      <c r="Q674" s="28" t="s">
        <v>2250</v>
      </c>
      <c r="R674" s="18" t="s">
        <v>2251</v>
      </c>
      <c r="S674" s="18" t="s">
        <v>48</v>
      </c>
      <c r="T674" s="18" t="s">
        <v>35</v>
      </c>
      <c r="U674" s="18" t="s">
        <v>2252</v>
      </c>
      <c r="V674" s="18" t="s">
        <v>89</v>
      </c>
      <c r="W674" s="18" t="s">
        <v>67</v>
      </c>
      <c r="X674" s="18" t="s">
        <v>40</v>
      </c>
      <c r="Y674" s="18" t="s">
        <v>40</v>
      </c>
      <c r="Z674" s="19" t="s">
        <v>68</v>
      </c>
      <c r="AA674" s="20">
        <v>13987711034</v>
      </c>
      <c r="AB674" s="19">
        <v>102960000</v>
      </c>
      <c r="AC674" s="21">
        <v>0</v>
      </c>
      <c r="AD674" s="21">
        <v>9360000</v>
      </c>
      <c r="AE674" s="21">
        <v>9360000</v>
      </c>
      <c r="AF674" s="21">
        <v>9360000</v>
      </c>
      <c r="AG674" s="21">
        <v>9360000</v>
      </c>
      <c r="AH674" s="21">
        <v>9360000</v>
      </c>
      <c r="AI674" s="21">
        <v>9360000</v>
      </c>
      <c r="AJ674" s="21">
        <v>9360000</v>
      </c>
      <c r="AK674" s="21">
        <v>9360000</v>
      </c>
      <c r="AL674" s="21">
        <v>9360000</v>
      </c>
      <c r="AM674" s="21">
        <v>9360000</v>
      </c>
      <c r="AN674" s="21">
        <v>9360000</v>
      </c>
      <c r="AO674" s="21">
        <v>0</v>
      </c>
      <c r="AP674" s="21">
        <v>0</v>
      </c>
      <c r="AQ674" s="21">
        <v>0</v>
      </c>
      <c r="AR674" s="21">
        <v>0</v>
      </c>
    </row>
    <row r="675" spans="8:44" ht="72.5" x14ac:dyDescent="0.35">
      <c r="H675" s="16" t="str">
        <f xml:space="preserve"> _xll.EPMOlapMemberO("[CONTRATO].[PARENTH1].[C15332024]","","C15332024","","000;001")</f>
        <v>C15332024</v>
      </c>
      <c r="I675" s="16" t="str">
        <f xml:space="preserve"> _xll.EPMOlapMemberO("[AREA].[PARENTH1].[10000000010001]","","Ofic. Estratégia y D","","000;001")</f>
        <v>Ofic. Estratégia y D</v>
      </c>
      <c r="J675" s="17" t="str">
        <f xml:space="preserve"> _xll.EPMOlapMemberO("[RUBRO].[PARENTH1].[5130200000]","","AVALUOS","","000;001")</f>
        <v>AVALUOS</v>
      </c>
      <c r="K675" s="18" t="s">
        <v>2253</v>
      </c>
      <c r="L675" s="18" t="s">
        <v>40</v>
      </c>
      <c r="M675" s="28" t="s">
        <v>2028</v>
      </c>
      <c r="N675" s="18" t="s">
        <v>2029</v>
      </c>
      <c r="O675" s="18" t="s">
        <v>61</v>
      </c>
      <c r="P675" s="28" t="s">
        <v>40</v>
      </c>
      <c r="Q675" s="28" t="s">
        <v>2254</v>
      </c>
      <c r="R675" s="18" t="s">
        <v>2251</v>
      </c>
      <c r="S675" s="18" t="s">
        <v>48</v>
      </c>
      <c r="T675" s="18" t="s">
        <v>35</v>
      </c>
      <c r="U675" s="18" t="s">
        <v>2255</v>
      </c>
      <c r="V675" s="18" t="s">
        <v>2038</v>
      </c>
      <c r="W675" s="18" t="s">
        <v>67</v>
      </c>
      <c r="X675" s="18" t="s">
        <v>40</v>
      </c>
      <c r="Y675" s="18" t="s">
        <v>40</v>
      </c>
      <c r="Z675" s="19" t="s">
        <v>68</v>
      </c>
      <c r="AA675" s="20">
        <v>13987711034</v>
      </c>
      <c r="AB675" s="19">
        <v>69520000</v>
      </c>
      <c r="AC675" s="21">
        <v>0</v>
      </c>
      <c r="AD675" s="21">
        <v>6320000</v>
      </c>
      <c r="AE675" s="21">
        <v>6320000</v>
      </c>
      <c r="AF675" s="21">
        <v>6320000</v>
      </c>
      <c r="AG675" s="21">
        <v>6320000</v>
      </c>
      <c r="AH675" s="21">
        <v>6320000</v>
      </c>
      <c r="AI675" s="21">
        <v>6320000</v>
      </c>
      <c r="AJ675" s="21">
        <v>6320000</v>
      </c>
      <c r="AK675" s="21">
        <v>6320000</v>
      </c>
      <c r="AL675" s="21">
        <v>6320000</v>
      </c>
      <c r="AM675" s="21">
        <v>6320000</v>
      </c>
      <c r="AN675" s="21">
        <v>6320000</v>
      </c>
      <c r="AO675" s="21">
        <v>0</v>
      </c>
      <c r="AP675" s="21">
        <v>0</v>
      </c>
      <c r="AQ675" s="21">
        <v>0</v>
      </c>
      <c r="AR675" s="21">
        <v>0</v>
      </c>
    </row>
    <row r="676" spans="8:44" ht="58" x14ac:dyDescent="0.35">
      <c r="H676" s="16" t="str">
        <f xml:space="preserve"> _xll.EPMOlapMemberO("[CONTRATO].[PARENTH1].[C15342024]","","C15342024","","000;001")</f>
        <v>C15342024</v>
      </c>
      <c r="I676" s="16" t="str">
        <f xml:space="preserve"> _xll.EPMOlapMemberO("[AREA].[PARENTH1].[10000000010001]","","Ofic. Estratégia y D","","000;001")</f>
        <v>Ofic. Estratégia y D</v>
      </c>
      <c r="J676" s="17" t="str">
        <f xml:space="preserve"> _xll.EPMOlapMemberO("[RUBRO].[PARENTH1].[5130200000]","","AVALUOS","","000;001")</f>
        <v>AVALUOS</v>
      </c>
      <c r="K676" s="18" t="s">
        <v>2256</v>
      </c>
      <c r="L676" s="18" t="s">
        <v>40</v>
      </c>
      <c r="M676" s="28" t="s">
        <v>2028</v>
      </c>
      <c r="N676" s="18" t="s">
        <v>2029</v>
      </c>
      <c r="O676" s="18" t="s">
        <v>61</v>
      </c>
      <c r="P676" s="28" t="s">
        <v>40</v>
      </c>
      <c r="Q676" s="28" t="s">
        <v>2257</v>
      </c>
      <c r="R676" s="18" t="s">
        <v>2251</v>
      </c>
      <c r="S676" s="18" t="s">
        <v>48</v>
      </c>
      <c r="T676" s="18" t="s">
        <v>35</v>
      </c>
      <c r="U676" s="18" t="s">
        <v>2258</v>
      </c>
      <c r="V676" s="18" t="s">
        <v>89</v>
      </c>
      <c r="W676" s="18" t="s">
        <v>67</v>
      </c>
      <c r="X676" s="18" t="s">
        <v>40</v>
      </c>
      <c r="Y676" s="18" t="s">
        <v>40</v>
      </c>
      <c r="Z676" s="19" t="s">
        <v>68</v>
      </c>
      <c r="AA676" s="20">
        <v>13987711034</v>
      </c>
      <c r="AB676" s="19">
        <v>111111110</v>
      </c>
      <c r="AC676" s="21">
        <v>0</v>
      </c>
      <c r="AD676" s="21">
        <v>0</v>
      </c>
      <c r="AE676" s="21">
        <v>11111111</v>
      </c>
      <c r="AF676" s="21">
        <v>11111111</v>
      </c>
      <c r="AG676" s="21">
        <v>11111111</v>
      </c>
      <c r="AH676" s="21">
        <v>11111111</v>
      </c>
      <c r="AI676" s="21">
        <v>11111111</v>
      </c>
      <c r="AJ676" s="21">
        <v>11111111</v>
      </c>
      <c r="AK676" s="21">
        <v>11111111</v>
      </c>
      <c r="AL676" s="21">
        <v>11111111</v>
      </c>
      <c r="AM676" s="21">
        <v>11111111</v>
      </c>
      <c r="AN676" s="21">
        <v>11111111</v>
      </c>
      <c r="AO676" s="21">
        <v>0</v>
      </c>
      <c r="AP676" s="21">
        <v>0</v>
      </c>
      <c r="AQ676" s="21">
        <v>0</v>
      </c>
      <c r="AR676" s="21">
        <v>0</v>
      </c>
    </row>
    <row r="677" spans="8:44" ht="58" x14ac:dyDescent="0.35">
      <c r="H677" s="16" t="str">
        <f xml:space="preserve"> _xll.EPMOlapMemberO("[CONTRATO].[PARENTH1].[C15352024]","","C15352024","","000;001")</f>
        <v>C15352024</v>
      </c>
      <c r="I677" s="16" t="str">
        <f xml:space="preserve"> _xll.EPMOlapMemberO("[AREA].[PARENTH1].[10000000010001]","","Ofic. Estratégia y D","","000;001")</f>
        <v>Ofic. Estratégia y D</v>
      </c>
      <c r="J677" s="17" t="str">
        <f xml:space="preserve"> _xll.EPMOlapMemberO("[RUBRO].[PARENTH1].[5130200000]","","AVALUOS","","000;001")</f>
        <v>AVALUOS</v>
      </c>
      <c r="K677" s="18" t="s">
        <v>2259</v>
      </c>
      <c r="L677" s="18" t="s">
        <v>40</v>
      </c>
      <c r="M677" s="28" t="s">
        <v>2028</v>
      </c>
      <c r="N677" s="18" t="s">
        <v>2029</v>
      </c>
      <c r="O677" s="18" t="s">
        <v>61</v>
      </c>
      <c r="P677" s="28" t="s">
        <v>40</v>
      </c>
      <c r="Q677" s="28" t="s">
        <v>2260</v>
      </c>
      <c r="R677" s="18" t="s">
        <v>2251</v>
      </c>
      <c r="S677" s="18" t="s">
        <v>48</v>
      </c>
      <c r="T677" s="18" t="s">
        <v>35</v>
      </c>
      <c r="U677" s="18" t="s">
        <v>2261</v>
      </c>
      <c r="V677" s="18" t="s">
        <v>89</v>
      </c>
      <c r="W677" s="18" t="s">
        <v>67</v>
      </c>
      <c r="X677" s="18" t="s">
        <v>40</v>
      </c>
      <c r="Y677" s="18" t="s">
        <v>40</v>
      </c>
      <c r="Z677" s="19" t="s">
        <v>68</v>
      </c>
      <c r="AA677" s="20">
        <v>13987711034</v>
      </c>
      <c r="AB677" s="19">
        <v>60000000</v>
      </c>
      <c r="AC677" s="21">
        <v>0</v>
      </c>
      <c r="AD677" s="21">
        <v>0</v>
      </c>
      <c r="AE677" s="21">
        <v>6000000</v>
      </c>
      <c r="AF677" s="21">
        <v>6000000</v>
      </c>
      <c r="AG677" s="21">
        <v>6000000</v>
      </c>
      <c r="AH677" s="21">
        <v>6000000</v>
      </c>
      <c r="AI677" s="21">
        <v>6000000</v>
      </c>
      <c r="AJ677" s="21">
        <v>6000000</v>
      </c>
      <c r="AK677" s="21">
        <v>6000000</v>
      </c>
      <c r="AL677" s="21">
        <v>6000000</v>
      </c>
      <c r="AM677" s="21">
        <v>6000000</v>
      </c>
      <c r="AN677" s="21">
        <v>6000000</v>
      </c>
      <c r="AO677" s="21">
        <v>0</v>
      </c>
      <c r="AP677" s="21">
        <v>0</v>
      </c>
      <c r="AQ677" s="21">
        <v>0</v>
      </c>
      <c r="AR677" s="21">
        <v>0</v>
      </c>
    </row>
    <row r="678" spans="8:44" ht="29" x14ac:dyDescent="0.35">
      <c r="H678" s="16" t="str">
        <f xml:space="preserve"> _xll.EPMOlapMemberO("[CONTRATO].[PARENTH1].[C56272024]","","C56272024","","000;001")</f>
        <v>C56272024</v>
      </c>
      <c r="I678" s="16" t="str">
        <f xml:space="preserve"> _xll.EPMOlapMemberO("[AREA].[PARENTH1].[10000000033005]","","Gcia. Gestión Financ","","000;001")</f>
        <v>Gcia. Gestión Financ</v>
      </c>
      <c r="J678" s="17" t="str">
        <f xml:space="preserve"> _xll.EPMOlapMemberO("[RUBRO].[PARENTH1].[5130200000]","","AVALUOS","","000;001")</f>
        <v>AVALUOS</v>
      </c>
      <c r="K678" s="18" t="s">
        <v>2262</v>
      </c>
      <c r="L678" s="18" t="s">
        <v>40</v>
      </c>
      <c r="M678" s="28" t="s">
        <v>124</v>
      </c>
      <c r="N678" s="18" t="s">
        <v>29</v>
      </c>
      <c r="O678" s="18" t="s">
        <v>61</v>
      </c>
      <c r="P678" s="28" t="s">
        <v>40</v>
      </c>
      <c r="Q678" s="28" t="s">
        <v>1294</v>
      </c>
      <c r="R678" s="18" t="s">
        <v>1265</v>
      </c>
      <c r="S678" s="18" t="s">
        <v>945</v>
      </c>
      <c r="T678" s="18" t="s">
        <v>35</v>
      </c>
      <c r="U678" s="18" t="s">
        <v>1295</v>
      </c>
      <c r="V678" s="18" t="s">
        <v>226</v>
      </c>
      <c r="W678" s="18" t="s">
        <v>38</v>
      </c>
      <c r="X678" s="18" t="s">
        <v>58</v>
      </c>
      <c r="Y678" s="18" t="s">
        <v>40</v>
      </c>
      <c r="Z678" s="19" t="s">
        <v>68</v>
      </c>
      <c r="AA678" s="20">
        <v>18167183063</v>
      </c>
      <c r="AB678" s="19">
        <v>9651517312</v>
      </c>
      <c r="AC678" s="21">
        <v>0</v>
      </c>
      <c r="AD678" s="21">
        <v>0</v>
      </c>
      <c r="AE678" s="21">
        <v>0</v>
      </c>
      <c r="AF678" s="21">
        <v>0</v>
      </c>
      <c r="AG678" s="21">
        <v>0</v>
      </c>
      <c r="AH678" s="21">
        <v>0</v>
      </c>
      <c r="AI678" s="21">
        <v>0</v>
      </c>
      <c r="AJ678" s="21">
        <v>0</v>
      </c>
      <c r="AK678" s="21">
        <v>0</v>
      </c>
      <c r="AL678" s="21">
        <v>0</v>
      </c>
      <c r="AM678" s="21">
        <v>0</v>
      </c>
      <c r="AN678" s="21">
        <v>9651517312</v>
      </c>
      <c r="AO678" s="21">
        <v>0</v>
      </c>
      <c r="AP678" s="21">
        <v>0</v>
      </c>
      <c r="AQ678" s="21">
        <v>0</v>
      </c>
      <c r="AR678" s="21">
        <v>0</v>
      </c>
    </row>
    <row r="679" spans="8:44" ht="72.5" x14ac:dyDescent="0.35">
      <c r="H679" s="16" t="str">
        <f xml:space="preserve"> _xll.EPMOlapMemberO("[CONTRATO].[PARENTH1].[C65182024]","","C65182024","","000;001")</f>
        <v>C65182024</v>
      </c>
      <c r="I679" s="16" t="str">
        <f xml:space="preserve"> _xll.EPMOlapMemberO("[AREA].[PARENTH1].[10000000023010]","","Gcia. Actuaría","","000;001")</f>
        <v>Gcia. Actuaría</v>
      </c>
      <c r="J679" s="17" t="str">
        <f xml:space="preserve"> _xll.EPMOlapMemberO("[RUBRO].[PARENTH1].[5164250001]","","N-PUBLICIDAD Y SUSCRPCIONES - ARL","","000;001")</f>
        <v>N-PUBLICIDAD Y SUSCRPCIONES - ARL</v>
      </c>
      <c r="K679" s="18" t="s">
        <v>2263</v>
      </c>
      <c r="L679" s="18" t="s">
        <v>40</v>
      </c>
      <c r="M679" s="28" t="s">
        <v>99</v>
      </c>
      <c r="N679" s="18" t="s">
        <v>29</v>
      </c>
      <c r="O679" s="18" t="s">
        <v>439</v>
      </c>
      <c r="P679" s="28" t="s">
        <v>2264</v>
      </c>
      <c r="Q679" s="28" t="s">
        <v>2265</v>
      </c>
      <c r="R679" s="18" t="s">
        <v>2266</v>
      </c>
      <c r="S679" s="18" t="s">
        <v>2267</v>
      </c>
      <c r="T679" s="18" t="s">
        <v>2268</v>
      </c>
      <c r="U679" s="18" t="s">
        <v>2269</v>
      </c>
      <c r="V679" s="18" t="s">
        <v>106</v>
      </c>
      <c r="W679" s="18" t="s">
        <v>67</v>
      </c>
      <c r="X679" s="18" t="s">
        <v>53</v>
      </c>
      <c r="Y679" s="18" t="s">
        <v>2270</v>
      </c>
      <c r="Z679" s="19" t="s">
        <v>68</v>
      </c>
      <c r="AA679" s="20">
        <v>2724666</v>
      </c>
      <c r="AB679" s="19">
        <v>2724666</v>
      </c>
      <c r="AC679" s="21">
        <v>0</v>
      </c>
      <c r="AD679" s="21">
        <v>0</v>
      </c>
      <c r="AE679" s="21">
        <v>0</v>
      </c>
      <c r="AF679" s="21">
        <v>0</v>
      </c>
      <c r="AG679" s="21">
        <v>0</v>
      </c>
      <c r="AH679" s="21">
        <v>0</v>
      </c>
      <c r="AI679" s="21">
        <v>0</v>
      </c>
      <c r="AJ679" s="21">
        <v>0</v>
      </c>
      <c r="AK679" s="21">
        <v>0</v>
      </c>
      <c r="AL679" s="21">
        <v>0</v>
      </c>
      <c r="AM679" s="21">
        <v>2724666</v>
      </c>
      <c r="AN679" s="21">
        <v>0</v>
      </c>
      <c r="AO679" s="21">
        <v>0</v>
      </c>
      <c r="AP679" s="21">
        <v>0</v>
      </c>
      <c r="AQ679" s="21">
        <v>0</v>
      </c>
      <c r="AR679" s="21">
        <v>0</v>
      </c>
    </row>
    <row r="680" spans="8:44" ht="52" x14ac:dyDescent="0.35">
      <c r="H680" s="16" t="str">
        <f xml:space="preserve"> _xll.EPMOlapMemberO("[CONTRATO].[PARENTH1].[C65192024]","","C65192024","","000;001")</f>
        <v>C65192024</v>
      </c>
      <c r="I680" s="16" t="str">
        <f xml:space="preserve"> _xll.EPMOlapMemberO("[AREA].[PARENTH1].[10000000023010]","","Gcia. Actuaría","","000;001")</f>
        <v>Gcia. Actuaría</v>
      </c>
      <c r="J680" s="17" t="str">
        <f xml:space="preserve"> _xll.EPMOlapMemberO("[RUBRO].[PARENTH1].[5180200001]","","PROGRAMAS PARA COMPUTADOR (SOFTWARE)","","000;001")</f>
        <v>PROGRAMAS PARA COMPUTADOR (SOFTWARE)</v>
      </c>
      <c r="K680" s="18" t="s">
        <v>2271</v>
      </c>
      <c r="L680" s="18" t="s">
        <v>40</v>
      </c>
      <c r="M680" s="28" t="s">
        <v>99</v>
      </c>
      <c r="N680" s="18" t="s">
        <v>29</v>
      </c>
      <c r="O680" s="18" t="s">
        <v>2272</v>
      </c>
      <c r="P680" s="28" t="s">
        <v>2273</v>
      </c>
      <c r="Q680" s="28" t="s">
        <v>2274</v>
      </c>
      <c r="R680" s="18" t="s">
        <v>972</v>
      </c>
      <c r="S680" s="18" t="s">
        <v>1048</v>
      </c>
      <c r="T680" s="18" t="s">
        <v>1049</v>
      </c>
      <c r="U680" s="18" t="s">
        <v>2275</v>
      </c>
      <c r="V680" s="18" t="s">
        <v>106</v>
      </c>
      <c r="W680" s="18" t="s">
        <v>52</v>
      </c>
      <c r="X680" s="18" t="s">
        <v>53</v>
      </c>
      <c r="Y680" s="18" t="s">
        <v>2276</v>
      </c>
      <c r="Z680" s="19" t="s">
        <v>68</v>
      </c>
      <c r="AA680" s="20">
        <v>92159493</v>
      </c>
      <c r="AB680" s="19">
        <v>92159493</v>
      </c>
      <c r="AC680" s="21">
        <v>0</v>
      </c>
      <c r="AD680" s="21">
        <v>0</v>
      </c>
      <c r="AE680" s="21">
        <v>0</v>
      </c>
      <c r="AF680" s="21">
        <v>0</v>
      </c>
      <c r="AG680" s="21">
        <v>0</v>
      </c>
      <c r="AH680" s="21">
        <v>0</v>
      </c>
      <c r="AI680" s="21">
        <v>0</v>
      </c>
      <c r="AJ680" s="21">
        <v>0</v>
      </c>
      <c r="AK680" s="21">
        <v>0</v>
      </c>
      <c r="AL680" s="21">
        <v>0</v>
      </c>
      <c r="AM680" s="21">
        <v>92159493</v>
      </c>
      <c r="AN680" s="21">
        <v>0</v>
      </c>
      <c r="AO680" s="21">
        <v>0</v>
      </c>
      <c r="AP680" s="21">
        <v>0</v>
      </c>
      <c r="AQ680" s="21">
        <v>0</v>
      </c>
      <c r="AR680" s="21">
        <v>0</v>
      </c>
    </row>
    <row r="681" spans="8:44" ht="72.5" x14ac:dyDescent="0.35">
      <c r="H681" s="16" t="str">
        <f xml:space="preserve"> _xll.EPMOlapMemberO("[CONTRATO].[PARENTH1].[C65212024]","","C65212024","","000;001")</f>
        <v>C65212024</v>
      </c>
      <c r="I681" s="16" t="str">
        <f xml:space="preserve"> _xll.EPMOlapMemberO("[AREA].[PARENTH1].[10000000023005]","","Gcia. Indemnizacione","","000;001")</f>
        <v>Gcia. Indemnizacione</v>
      </c>
      <c r="J681" s="17" t="str">
        <f xml:space="preserve"> _xll.EPMOlapMemberO("[RUBRO].[PARENTH1].[5130200000]","","AVALUOS","","000;001")</f>
        <v>AVALUOS</v>
      </c>
      <c r="K681" s="18" t="s">
        <v>2277</v>
      </c>
      <c r="L681" s="18" t="s">
        <v>40</v>
      </c>
      <c r="M681" s="28" t="s">
        <v>92</v>
      </c>
      <c r="N681" s="18" t="s">
        <v>29</v>
      </c>
      <c r="O681" s="18" t="s">
        <v>61</v>
      </c>
      <c r="P681" s="28" t="s">
        <v>2278</v>
      </c>
      <c r="Q681" s="28" t="s">
        <v>2279</v>
      </c>
      <c r="R681" s="18" t="s">
        <v>2280</v>
      </c>
      <c r="S681" s="18" t="s">
        <v>615</v>
      </c>
      <c r="T681" s="18" t="s">
        <v>35</v>
      </c>
      <c r="U681" s="18" t="s">
        <v>2281</v>
      </c>
      <c r="V681" s="18" t="s">
        <v>89</v>
      </c>
      <c r="W681" s="18" t="s">
        <v>67</v>
      </c>
      <c r="X681" s="18" t="s">
        <v>53</v>
      </c>
      <c r="Y681" s="18" t="s">
        <v>40</v>
      </c>
      <c r="Z681" s="19" t="s">
        <v>68</v>
      </c>
      <c r="AA681" s="20">
        <v>270248640</v>
      </c>
      <c r="AB681" s="19">
        <v>77457100</v>
      </c>
      <c r="AC681" s="21">
        <v>0</v>
      </c>
      <c r="AD681" s="21">
        <v>0</v>
      </c>
      <c r="AE681" s="21">
        <v>0</v>
      </c>
      <c r="AF681" s="21">
        <v>65000000</v>
      </c>
      <c r="AG681" s="21">
        <v>1557137</v>
      </c>
      <c r="AH681" s="21">
        <v>1557137</v>
      </c>
      <c r="AI681" s="21">
        <v>1557137</v>
      </c>
      <c r="AJ681" s="21">
        <v>1557137</v>
      </c>
      <c r="AK681" s="21">
        <v>1557137</v>
      </c>
      <c r="AL681" s="21">
        <v>1557137</v>
      </c>
      <c r="AM681" s="21">
        <v>1557137</v>
      </c>
      <c r="AN681" s="21">
        <v>1557141</v>
      </c>
      <c r="AO681" s="21">
        <v>0</v>
      </c>
      <c r="AP681" s="21">
        <v>0</v>
      </c>
      <c r="AQ681" s="21">
        <v>0</v>
      </c>
      <c r="AR681" s="21">
        <v>0</v>
      </c>
    </row>
    <row r="682" spans="8:44" ht="43.5" x14ac:dyDescent="0.35">
      <c r="H682" s="16" t="str">
        <f xml:space="preserve"> _xll.EPMOlapMemberO("[CONTRATO].[PARENTH1].[C65232024]","","C65232024","","000;001")</f>
        <v>C65232024</v>
      </c>
      <c r="I682" s="16" t="str">
        <f xml:space="preserve"> _xll.EPMOlapMemberO("[AREA].[PARENTH1].[10000000023001]","","Vice. Técnica","","000;001")</f>
        <v>Vice. Técnica</v>
      </c>
      <c r="J682" s="17" t="str">
        <f xml:space="preserve"> _xll.EPMOlapMemberO("[RUBRO].[PARENTH1].[5130200000]","","AVALUOS","","000;001")</f>
        <v>AVALUOS</v>
      </c>
      <c r="K682" s="18" t="s">
        <v>2282</v>
      </c>
      <c r="L682" s="18" t="s">
        <v>40</v>
      </c>
      <c r="M682" s="28" t="s">
        <v>2283</v>
      </c>
      <c r="N682" s="18" t="s">
        <v>29</v>
      </c>
      <c r="O682" s="18" t="s">
        <v>61</v>
      </c>
      <c r="P682" s="28" t="s">
        <v>2284</v>
      </c>
      <c r="Q682" s="28" t="s">
        <v>2285</v>
      </c>
      <c r="R682" s="18" t="s">
        <v>2286</v>
      </c>
      <c r="S682" s="18" t="s">
        <v>457</v>
      </c>
      <c r="T682" s="18" t="s">
        <v>35</v>
      </c>
      <c r="U682" s="18" t="s">
        <v>2287</v>
      </c>
      <c r="V682" s="18" t="s">
        <v>989</v>
      </c>
      <c r="W682" s="18" t="s">
        <v>67</v>
      </c>
      <c r="X682" s="18" t="s">
        <v>53</v>
      </c>
      <c r="Y682" s="18" t="s">
        <v>140</v>
      </c>
      <c r="Z682" s="19" t="s">
        <v>68</v>
      </c>
      <c r="AA682" s="20">
        <v>564400000</v>
      </c>
      <c r="AB682" s="19">
        <v>120000000</v>
      </c>
      <c r="AC682" s="21">
        <v>0</v>
      </c>
      <c r="AD682" s="21">
        <v>10000000</v>
      </c>
      <c r="AE682" s="21">
        <v>10000000</v>
      </c>
      <c r="AF682" s="21">
        <v>10000000</v>
      </c>
      <c r="AG682" s="21">
        <v>10000000</v>
      </c>
      <c r="AH682" s="21">
        <v>10000000</v>
      </c>
      <c r="AI682" s="21">
        <v>10000000</v>
      </c>
      <c r="AJ682" s="21">
        <v>10000000</v>
      </c>
      <c r="AK682" s="21">
        <v>10000000</v>
      </c>
      <c r="AL682" s="21">
        <v>10000000</v>
      </c>
      <c r="AM682" s="21">
        <v>10000000</v>
      </c>
      <c r="AN682" s="21">
        <v>20000000</v>
      </c>
      <c r="AO682" s="21">
        <v>0</v>
      </c>
      <c r="AP682" s="21">
        <v>0</v>
      </c>
      <c r="AQ682" s="21">
        <v>0</v>
      </c>
      <c r="AR682" s="21">
        <v>0</v>
      </c>
    </row>
    <row r="683" spans="8:44" ht="43.5" x14ac:dyDescent="0.35">
      <c r="H683" s="16" t="str">
        <f xml:space="preserve"> _xll.EPMOlapMemberO("[CONTRATO].[PARENTH1].[C65242024]","","C65242024","","000;001")</f>
        <v>C65242024</v>
      </c>
      <c r="I683" s="16" t="str">
        <f xml:space="preserve"> _xll.EPMOlapMemberO("[AREA].[PARENTH1].[10000000023001]","","Vice. Técnica","","000;001")</f>
        <v>Vice. Técnica</v>
      </c>
      <c r="J683" s="17" t="str">
        <f xml:space="preserve"> _xll.EPMOlapMemberO("[RUBRO].[PARENTH1].[5130200000]","","AVALUOS","","000;001")</f>
        <v>AVALUOS</v>
      </c>
      <c r="K683" s="18" t="s">
        <v>2288</v>
      </c>
      <c r="L683" s="18" t="s">
        <v>40</v>
      </c>
      <c r="M683" s="28" t="s">
        <v>2283</v>
      </c>
      <c r="N683" s="18" t="s">
        <v>29</v>
      </c>
      <c r="O683" s="18" t="s">
        <v>61</v>
      </c>
      <c r="P683" s="28" t="s">
        <v>2289</v>
      </c>
      <c r="Q683" s="28" t="s">
        <v>2290</v>
      </c>
      <c r="R683" s="18" t="s">
        <v>2286</v>
      </c>
      <c r="S683" s="18" t="s">
        <v>457</v>
      </c>
      <c r="T683" s="18" t="s">
        <v>35</v>
      </c>
      <c r="U683" s="18" t="s">
        <v>2287</v>
      </c>
      <c r="V683" s="18" t="s">
        <v>989</v>
      </c>
      <c r="W683" s="18" t="s">
        <v>67</v>
      </c>
      <c r="X683" s="18" t="s">
        <v>53</v>
      </c>
      <c r="Y683" s="18" t="s">
        <v>140</v>
      </c>
      <c r="Z683" s="19" t="s">
        <v>68</v>
      </c>
      <c r="AA683" s="20">
        <v>564400000</v>
      </c>
      <c r="AB683" s="19">
        <v>104316000</v>
      </c>
      <c r="AC683" s="21">
        <v>0</v>
      </c>
      <c r="AD683" s="21">
        <v>8693000</v>
      </c>
      <c r="AE683" s="21">
        <v>8693000</v>
      </c>
      <c r="AF683" s="21">
        <v>8693000</v>
      </c>
      <c r="AG683" s="21">
        <v>8693000</v>
      </c>
      <c r="AH683" s="21">
        <v>8693000</v>
      </c>
      <c r="AI683" s="21">
        <v>8693000</v>
      </c>
      <c r="AJ683" s="21">
        <v>8693000</v>
      </c>
      <c r="AK683" s="21">
        <v>8693000</v>
      </c>
      <c r="AL683" s="21">
        <v>8693000</v>
      </c>
      <c r="AM683" s="21">
        <v>8693000</v>
      </c>
      <c r="AN683" s="21">
        <v>17386000</v>
      </c>
      <c r="AO683" s="21">
        <v>0</v>
      </c>
      <c r="AP683" s="21">
        <v>0</v>
      </c>
      <c r="AQ683" s="21">
        <v>0</v>
      </c>
      <c r="AR683" s="21">
        <v>0</v>
      </c>
    </row>
    <row r="684" spans="8:44" ht="43.5" x14ac:dyDescent="0.35">
      <c r="H684" s="16" t="str">
        <f xml:space="preserve"> _xll.EPMOlapMemberO("[CONTRATO].[PARENTH1].[C65252024]","","C65252024","","000;001")</f>
        <v>C65252024</v>
      </c>
      <c r="I684" s="16" t="str">
        <f xml:space="preserve"> _xll.EPMOlapMemberO("[AREA].[PARENTH1].[10000000023001]","","Vice. Técnica","","000;001")</f>
        <v>Vice. Técnica</v>
      </c>
      <c r="J684" s="17" t="str">
        <f xml:space="preserve"> _xll.EPMOlapMemberO("[RUBRO].[PARENTH1].[5130200000]","","AVALUOS","","000;001")</f>
        <v>AVALUOS</v>
      </c>
      <c r="K684" s="18" t="s">
        <v>2291</v>
      </c>
      <c r="L684" s="18" t="s">
        <v>40</v>
      </c>
      <c r="M684" s="28" t="s">
        <v>2283</v>
      </c>
      <c r="N684" s="18" t="s">
        <v>29</v>
      </c>
      <c r="O684" s="18" t="s">
        <v>61</v>
      </c>
      <c r="P684" s="28" t="s">
        <v>2292</v>
      </c>
      <c r="Q684" s="28" t="s">
        <v>2293</v>
      </c>
      <c r="R684" s="18" t="s">
        <v>2294</v>
      </c>
      <c r="S684" s="18" t="s">
        <v>945</v>
      </c>
      <c r="T684" s="18" t="s">
        <v>910</v>
      </c>
      <c r="U684" s="18" t="s">
        <v>2295</v>
      </c>
      <c r="V684" s="18" t="s">
        <v>2296</v>
      </c>
      <c r="W684" s="18" t="s">
        <v>67</v>
      </c>
      <c r="X684" s="18" t="s">
        <v>53</v>
      </c>
      <c r="Y684" s="18" t="s">
        <v>140</v>
      </c>
      <c r="Z684" s="19" t="s">
        <v>68</v>
      </c>
      <c r="AA684" s="20">
        <v>564400000</v>
      </c>
      <c r="AB684" s="19">
        <v>70329000</v>
      </c>
      <c r="AC684" s="21">
        <v>0</v>
      </c>
      <c r="AD684" s="21">
        <v>0</v>
      </c>
      <c r="AE684" s="21">
        <v>0</v>
      </c>
      <c r="AF684" s="21">
        <v>0</v>
      </c>
      <c r="AG684" s="21">
        <v>0</v>
      </c>
      <c r="AH684" s="21">
        <v>0</v>
      </c>
      <c r="AI684" s="21">
        <v>0</v>
      </c>
      <c r="AJ684" s="21">
        <v>0</v>
      </c>
      <c r="AK684" s="21">
        <v>0</v>
      </c>
      <c r="AL684" s="21">
        <v>37009000</v>
      </c>
      <c r="AM684" s="21">
        <v>15232000</v>
      </c>
      <c r="AN684" s="21">
        <v>18088000</v>
      </c>
      <c r="AO684" s="21">
        <v>0</v>
      </c>
      <c r="AP684" s="21">
        <v>0</v>
      </c>
      <c r="AQ684" s="21">
        <v>0</v>
      </c>
      <c r="AR684" s="21">
        <v>0</v>
      </c>
    </row>
    <row r="685" spans="8:44" ht="43.5" x14ac:dyDescent="0.35">
      <c r="H685" s="16" t="str">
        <f xml:space="preserve"> _xll.EPMOlapMemberO("[CONTRATO].[PARENTH1].[C65262024]","","C65262024","","000;001")</f>
        <v>C65262024</v>
      </c>
      <c r="I685" s="16" t="str">
        <f xml:space="preserve"> _xll.EPMOlapMemberO("[AREA].[PARENTH1].[10000000023001]","","Vice. Técnica","","000;001")</f>
        <v>Vice. Técnica</v>
      </c>
      <c r="J685" s="17" t="str">
        <f xml:space="preserve"> _xll.EPMOlapMemberO("[RUBRO].[PARENTH1].[5130200000]","","AVALUOS","","000;001")</f>
        <v>AVALUOS</v>
      </c>
      <c r="K685" s="18" t="s">
        <v>2297</v>
      </c>
      <c r="L685" s="18" t="s">
        <v>40</v>
      </c>
      <c r="M685" s="28" t="s">
        <v>2283</v>
      </c>
      <c r="N685" s="18" t="s">
        <v>29</v>
      </c>
      <c r="O685" s="18" t="s">
        <v>61</v>
      </c>
      <c r="P685" s="28" t="s">
        <v>40</v>
      </c>
      <c r="Q685" s="28" t="s">
        <v>2298</v>
      </c>
      <c r="R685" s="18" t="s">
        <v>2286</v>
      </c>
      <c r="S685" s="18" t="s">
        <v>838</v>
      </c>
      <c r="T685" s="18" t="s">
        <v>35</v>
      </c>
      <c r="U685" s="18" t="s">
        <v>2299</v>
      </c>
      <c r="V685" s="18" t="s">
        <v>989</v>
      </c>
      <c r="W685" s="18" t="s">
        <v>67</v>
      </c>
      <c r="X685" s="18" t="s">
        <v>53</v>
      </c>
      <c r="Y685" s="18" t="s">
        <v>40</v>
      </c>
      <c r="Z685" s="19" t="s">
        <v>68</v>
      </c>
      <c r="AA685" s="20">
        <v>564400000</v>
      </c>
      <c r="AB685" s="19">
        <v>260084000</v>
      </c>
      <c r="AC685" s="21">
        <v>0</v>
      </c>
      <c r="AD685" s="21">
        <v>0</v>
      </c>
      <c r="AE685" s="21">
        <v>0</v>
      </c>
      <c r="AF685" s="21">
        <v>0</v>
      </c>
      <c r="AG685" s="21">
        <v>0</v>
      </c>
      <c r="AH685" s="21">
        <v>0</v>
      </c>
      <c r="AI685" s="21">
        <v>0</v>
      </c>
      <c r="AJ685" s="21">
        <v>0</v>
      </c>
      <c r="AK685" s="21">
        <v>0</v>
      </c>
      <c r="AL685" s="21">
        <v>65021000</v>
      </c>
      <c r="AM685" s="21">
        <v>65021000</v>
      </c>
      <c r="AN685" s="21">
        <v>130042000</v>
      </c>
      <c r="AO685" s="21">
        <v>0</v>
      </c>
      <c r="AP685" s="21">
        <v>0</v>
      </c>
      <c r="AQ685" s="21">
        <v>0</v>
      </c>
      <c r="AR685" s="21">
        <v>0</v>
      </c>
    </row>
    <row r="686" spans="8:44" ht="58" x14ac:dyDescent="0.35">
      <c r="H686" s="16" t="str">
        <f xml:space="preserve"> _xll.EPMOlapMemberO("[CONTRATO].[PARENTH1].[C65272024]","","C65272024","","000;001")</f>
        <v>C65272024</v>
      </c>
      <c r="I686" s="16" t="str">
        <f xml:space="preserve"> _xll.EPMOlapMemberO("[AREA].[PARENTH1].[10000000023001]","","Vice. Técnica","","000;001")</f>
        <v>Vice. Técnica</v>
      </c>
      <c r="J686" s="17" t="str">
        <f xml:space="preserve"> _xll.EPMOlapMemberO("[RUBRO].[PARENTH1].[5160050000]","","EQUIPO DE COMPUTACION","","000;001")</f>
        <v>EQUIPO DE COMPUTACION</v>
      </c>
      <c r="K686" s="18" t="s">
        <v>2300</v>
      </c>
      <c r="L686" s="18" t="s">
        <v>40</v>
      </c>
      <c r="M686" s="28" t="s">
        <v>2283</v>
      </c>
      <c r="N686" s="18" t="s">
        <v>29</v>
      </c>
      <c r="O686" s="18" t="s">
        <v>83</v>
      </c>
      <c r="P686" s="28" t="s">
        <v>1551</v>
      </c>
      <c r="Q686" s="28" t="s">
        <v>2301</v>
      </c>
      <c r="R686" s="18" t="s">
        <v>40</v>
      </c>
      <c r="S686" s="18" t="s">
        <v>615</v>
      </c>
      <c r="T686" s="18" t="s">
        <v>35</v>
      </c>
      <c r="U686" s="18" t="s">
        <v>2302</v>
      </c>
      <c r="V686" s="18" t="s">
        <v>89</v>
      </c>
      <c r="W686" s="18" t="s">
        <v>52</v>
      </c>
      <c r="X686" s="18" t="s">
        <v>53</v>
      </c>
      <c r="Y686" s="18" t="s">
        <v>2303</v>
      </c>
      <c r="Z686" s="19" t="s">
        <v>68</v>
      </c>
      <c r="AA686" s="20">
        <v>2320000000</v>
      </c>
      <c r="AB686" s="19">
        <v>700000000</v>
      </c>
      <c r="AC686" s="21">
        <v>0</v>
      </c>
      <c r="AD686" s="21">
        <v>0</v>
      </c>
      <c r="AE686" s="21">
        <v>0</v>
      </c>
      <c r="AF686" s="21">
        <v>0</v>
      </c>
      <c r="AG686" s="21">
        <v>0</v>
      </c>
      <c r="AH686" s="21">
        <v>0</v>
      </c>
      <c r="AI686" s="21">
        <v>0</v>
      </c>
      <c r="AJ686" s="21">
        <v>0</v>
      </c>
      <c r="AK686" s="21">
        <v>0</v>
      </c>
      <c r="AL686" s="21">
        <v>0</v>
      </c>
      <c r="AM686" s="21">
        <v>0</v>
      </c>
      <c r="AN686" s="21">
        <v>700000000</v>
      </c>
      <c r="AO686" s="21">
        <v>0</v>
      </c>
      <c r="AP686" s="21">
        <v>0</v>
      </c>
      <c r="AQ686" s="21">
        <v>0</v>
      </c>
      <c r="AR686" s="21">
        <v>0</v>
      </c>
    </row>
    <row r="687" spans="8:44" ht="29" x14ac:dyDescent="0.35">
      <c r="H687" s="16" t="str">
        <f xml:space="preserve"> _xll.EPMOlapMemberO("[CONTRATO].[PARENTH1].[C65282024]","","C65282024","","000;001")</f>
        <v>C65282024</v>
      </c>
      <c r="I687" s="16" t="str">
        <f xml:space="preserve"> _xll.EPMOlapMemberO("[AREA].[PARENTH1].[10000000023001]","","Vice. Técnica","","000;001")</f>
        <v>Vice. Técnica</v>
      </c>
      <c r="J687" s="17" t="str">
        <f xml:space="preserve"> _xll.EPMOlapMemberO("[RUBRO].[PARENTH1].[5160050000]","","EQUIPO DE COMPUTACION","","000;001")</f>
        <v>EQUIPO DE COMPUTACION</v>
      </c>
      <c r="K687" s="18" t="s">
        <v>2304</v>
      </c>
      <c r="L687" s="18" t="s">
        <v>40</v>
      </c>
      <c r="M687" s="28" t="s">
        <v>2283</v>
      </c>
      <c r="N687" s="18" t="s">
        <v>29</v>
      </c>
      <c r="O687" s="18" t="s">
        <v>83</v>
      </c>
      <c r="P687" s="28" t="s">
        <v>1551</v>
      </c>
      <c r="Q687" s="28" t="s">
        <v>2305</v>
      </c>
      <c r="R687" s="18" t="s">
        <v>40</v>
      </c>
      <c r="S687" s="18" t="s">
        <v>615</v>
      </c>
      <c r="T687" s="18" t="s">
        <v>35</v>
      </c>
      <c r="U687" s="18" t="s">
        <v>2306</v>
      </c>
      <c r="V687" s="18" t="s">
        <v>89</v>
      </c>
      <c r="W687" s="18" t="s">
        <v>52</v>
      </c>
      <c r="X687" s="18" t="s">
        <v>53</v>
      </c>
      <c r="Y687" s="18" t="s">
        <v>2303</v>
      </c>
      <c r="Z687" s="19" t="s">
        <v>68</v>
      </c>
      <c r="AA687" s="20">
        <v>2320000000</v>
      </c>
      <c r="AB687" s="19">
        <v>820000000</v>
      </c>
      <c r="AC687" s="21">
        <v>0</v>
      </c>
      <c r="AD687" s="21">
        <v>68333333.333333299</v>
      </c>
      <c r="AE687" s="21">
        <v>68333333.333333299</v>
      </c>
      <c r="AF687" s="21">
        <v>68333333.333333299</v>
      </c>
      <c r="AG687" s="21">
        <v>68333333.333333299</v>
      </c>
      <c r="AH687" s="21">
        <v>68333333.333333299</v>
      </c>
      <c r="AI687" s="21">
        <v>68333333.333333299</v>
      </c>
      <c r="AJ687" s="21">
        <v>68333333.333333299</v>
      </c>
      <c r="AK687" s="21">
        <v>68333333.333333299</v>
      </c>
      <c r="AL687" s="21">
        <v>68333333.333333299</v>
      </c>
      <c r="AM687" s="21">
        <v>68333333.333333299</v>
      </c>
      <c r="AN687" s="21">
        <v>136666666.66666701</v>
      </c>
      <c r="AO687" s="21">
        <v>0</v>
      </c>
      <c r="AP687" s="21">
        <v>0</v>
      </c>
      <c r="AQ687" s="21">
        <v>0</v>
      </c>
      <c r="AR687" s="21">
        <v>0</v>
      </c>
    </row>
    <row r="688" spans="8:44" ht="72.5" x14ac:dyDescent="0.35">
      <c r="H688" s="16" t="str">
        <f xml:space="preserve"> _xll.EPMOlapMemberO("[CONTRATO].[PARENTH1].[C65292024]","","C65292024","","000;001")</f>
        <v>C65292024</v>
      </c>
      <c r="I688" s="16" t="str">
        <f xml:space="preserve"> _xll.EPMOlapMemberO("[AREA].[PARENTH1].[10000000023003]","","Gerencia Médica","","000;001")</f>
        <v>Gerencia Médica</v>
      </c>
      <c r="J688" s="17" t="str">
        <f xml:space="preserve"> _xll.EPMOlapMemberO("[RUBRO].[PARENTH1].[5130200000]","","AVALUOS","","000;001")</f>
        <v>AVALUOS</v>
      </c>
      <c r="K688" s="18" t="s">
        <v>2307</v>
      </c>
      <c r="L688" s="18" t="s">
        <v>40</v>
      </c>
      <c r="M688" s="28" t="s">
        <v>134</v>
      </c>
      <c r="N688" s="18" t="s">
        <v>29</v>
      </c>
      <c r="O688" s="18" t="s">
        <v>61</v>
      </c>
      <c r="P688" s="28" t="s">
        <v>2308</v>
      </c>
      <c r="Q688" s="28" t="s">
        <v>2309</v>
      </c>
      <c r="R688" s="18" t="s">
        <v>2286</v>
      </c>
      <c r="S688" s="18" t="s">
        <v>2310</v>
      </c>
      <c r="T688" s="18" t="s">
        <v>35</v>
      </c>
      <c r="U688" s="18" t="s">
        <v>2311</v>
      </c>
      <c r="V688" s="18" t="s">
        <v>37</v>
      </c>
      <c r="W688" s="18" t="s">
        <v>67</v>
      </c>
      <c r="X688" s="18" t="s">
        <v>53</v>
      </c>
      <c r="Y688" s="18" t="s">
        <v>140</v>
      </c>
      <c r="Z688" s="19" t="s">
        <v>68</v>
      </c>
      <c r="AA688" s="20">
        <v>2446259644</v>
      </c>
      <c r="AB688" s="19">
        <v>85500000</v>
      </c>
      <c r="AC688" s="21">
        <v>0</v>
      </c>
      <c r="AD688" s="21">
        <v>0</v>
      </c>
      <c r="AE688" s="21">
        <v>0</v>
      </c>
      <c r="AF688" s="21">
        <v>4500000</v>
      </c>
      <c r="AG688" s="21">
        <v>9000000</v>
      </c>
      <c r="AH688" s="21">
        <v>9000000</v>
      </c>
      <c r="AI688" s="21">
        <v>9000000</v>
      </c>
      <c r="AJ688" s="21">
        <v>9000000</v>
      </c>
      <c r="AK688" s="21">
        <v>9000000</v>
      </c>
      <c r="AL688" s="21">
        <v>9000000</v>
      </c>
      <c r="AM688" s="21">
        <v>9000000</v>
      </c>
      <c r="AN688" s="21">
        <v>18000000</v>
      </c>
      <c r="AO688" s="21">
        <v>0</v>
      </c>
      <c r="AP688" s="21">
        <v>0</v>
      </c>
      <c r="AQ688" s="21">
        <v>0</v>
      </c>
      <c r="AR688" s="21">
        <v>0</v>
      </c>
    </row>
    <row r="689" spans="8:44" ht="58" x14ac:dyDescent="0.35">
      <c r="H689" s="16" t="str">
        <f xml:space="preserve"> _xll.EPMOlapMemberO("[CONTRATO].[PARENTH1].[C65302024]","","C65302024","","000;001")</f>
        <v>C65302024</v>
      </c>
      <c r="I689" s="16" t="str">
        <f xml:space="preserve"> _xll.EPMOlapMemberO("[AREA].[PARENTH1].[10000000023003]","","Gerencia Médica","","000;001")</f>
        <v>Gerencia Médica</v>
      </c>
      <c r="J689" s="17" t="str">
        <f xml:space="preserve"> _xll.EPMOlapMemberO("[RUBRO].[PARENTH1].[5130200000]","","AVALUOS","","000;001")</f>
        <v>AVALUOS</v>
      </c>
      <c r="K689" s="18" t="s">
        <v>2312</v>
      </c>
      <c r="L689" s="18" t="s">
        <v>40</v>
      </c>
      <c r="M689" s="28" t="s">
        <v>134</v>
      </c>
      <c r="N689" s="18" t="s">
        <v>29</v>
      </c>
      <c r="O689" s="18" t="s">
        <v>61</v>
      </c>
      <c r="P689" s="28" t="s">
        <v>2313</v>
      </c>
      <c r="Q689" s="28" t="s">
        <v>2314</v>
      </c>
      <c r="R689" s="18" t="s">
        <v>86</v>
      </c>
      <c r="S689" s="18" t="s">
        <v>948</v>
      </c>
      <c r="T689" s="18" t="s">
        <v>35</v>
      </c>
      <c r="U689" s="18" t="s">
        <v>2315</v>
      </c>
      <c r="V689" s="18" t="s">
        <v>989</v>
      </c>
      <c r="W689" s="18" t="s">
        <v>67</v>
      </c>
      <c r="X689" s="18" t="s">
        <v>53</v>
      </c>
      <c r="Y689" s="18" t="s">
        <v>140</v>
      </c>
      <c r="Z689" s="19" t="s">
        <v>68</v>
      </c>
      <c r="AA689" s="20">
        <v>2446259644</v>
      </c>
      <c r="AB689" s="19">
        <v>48000000</v>
      </c>
      <c r="AC689" s="21">
        <v>0</v>
      </c>
      <c r="AD689" s="21">
        <v>0</v>
      </c>
      <c r="AE689" s="21">
        <v>0</v>
      </c>
      <c r="AF689" s="21">
        <v>0</v>
      </c>
      <c r="AG689" s="21">
        <v>0</v>
      </c>
      <c r="AH689" s="21">
        <v>6000000</v>
      </c>
      <c r="AI689" s="21">
        <v>6000000</v>
      </c>
      <c r="AJ689" s="21">
        <v>6000000</v>
      </c>
      <c r="AK689" s="21">
        <v>6000000</v>
      </c>
      <c r="AL689" s="21">
        <v>6000000</v>
      </c>
      <c r="AM689" s="21">
        <v>6000000</v>
      </c>
      <c r="AN689" s="21">
        <v>12000000</v>
      </c>
      <c r="AO689" s="21">
        <v>0</v>
      </c>
      <c r="AP689" s="21">
        <v>0</v>
      </c>
      <c r="AQ689" s="21">
        <v>0</v>
      </c>
      <c r="AR689" s="21">
        <v>0</v>
      </c>
    </row>
    <row r="690" spans="8:44" ht="43.5" x14ac:dyDescent="0.35">
      <c r="H690" s="16" t="str">
        <f xml:space="preserve"> _xll.EPMOlapMemberO("[CONTRATO].[PARENTH1].[C65312024]","","C65312024","","000;001")</f>
        <v>C65312024</v>
      </c>
      <c r="I690" s="16" t="str">
        <f xml:space="preserve"> _xll.EPMOlapMemberO("[AREA].[PARENTH1].[10000000023003]","","Gerencia Médica","","000;001")</f>
        <v>Gerencia Médica</v>
      </c>
      <c r="J690" s="17" t="str">
        <f xml:space="preserve"> _xll.EPMOlapMemberO("[RUBRO].[PARENTH1].[5130200000]","","AVALUOS","","000;001")</f>
        <v>AVALUOS</v>
      </c>
      <c r="K690" s="18" t="s">
        <v>2316</v>
      </c>
      <c r="L690" s="18" t="s">
        <v>40</v>
      </c>
      <c r="M690" s="28" t="s">
        <v>134</v>
      </c>
      <c r="N690" s="18" t="s">
        <v>29</v>
      </c>
      <c r="O690" s="18" t="s">
        <v>61</v>
      </c>
      <c r="P690" s="28" t="s">
        <v>143</v>
      </c>
      <c r="Q690" s="28" t="s">
        <v>2317</v>
      </c>
      <c r="R690" s="18" t="s">
        <v>2286</v>
      </c>
      <c r="S690" s="18" t="s">
        <v>2310</v>
      </c>
      <c r="T690" s="18" t="s">
        <v>35</v>
      </c>
      <c r="U690" s="18" t="s">
        <v>2318</v>
      </c>
      <c r="V690" s="18" t="s">
        <v>989</v>
      </c>
      <c r="W690" s="18" t="s">
        <v>67</v>
      </c>
      <c r="X690" s="18" t="s">
        <v>53</v>
      </c>
      <c r="Y690" s="18" t="s">
        <v>140</v>
      </c>
      <c r="Z690" s="19" t="s">
        <v>68</v>
      </c>
      <c r="AA690" s="20">
        <v>2446259644</v>
      </c>
      <c r="AB690" s="19">
        <v>76000000</v>
      </c>
      <c r="AC690" s="21">
        <v>0</v>
      </c>
      <c r="AD690" s="21">
        <v>0</v>
      </c>
      <c r="AE690" s="21">
        <v>0</v>
      </c>
      <c r="AF690" s="21">
        <v>4000000</v>
      </c>
      <c r="AG690" s="21">
        <v>8000000</v>
      </c>
      <c r="AH690" s="21">
        <v>8000000</v>
      </c>
      <c r="AI690" s="21">
        <v>8000000</v>
      </c>
      <c r="AJ690" s="21">
        <v>8000000</v>
      </c>
      <c r="AK690" s="21">
        <v>8000000</v>
      </c>
      <c r="AL690" s="21">
        <v>8000000</v>
      </c>
      <c r="AM690" s="21">
        <v>8000000</v>
      </c>
      <c r="AN690" s="21">
        <v>16000000</v>
      </c>
      <c r="AO690" s="21">
        <v>0</v>
      </c>
      <c r="AP690" s="21">
        <v>0</v>
      </c>
      <c r="AQ690" s="21">
        <v>0</v>
      </c>
      <c r="AR690" s="21">
        <v>0</v>
      </c>
    </row>
    <row r="691" spans="8:44" ht="43.5" x14ac:dyDescent="0.35">
      <c r="H691" s="16" t="str">
        <f xml:space="preserve"> _xll.EPMOlapMemberO("[CONTRATO].[PARENTH1].[C65322024]","","C65322024","","000;001")</f>
        <v>C65322024</v>
      </c>
      <c r="I691" s="16" t="str">
        <f xml:space="preserve"> _xll.EPMOlapMemberO("[AREA].[PARENTH1].[10000000023003]","","Gerencia Médica","","000;001")</f>
        <v>Gerencia Médica</v>
      </c>
      <c r="J691" s="17" t="str">
        <f xml:space="preserve"> _xll.EPMOlapMemberO("[RUBRO].[PARENTH1].[5130200000]","","AVALUOS","","000;001")</f>
        <v>AVALUOS</v>
      </c>
      <c r="K691" s="18" t="s">
        <v>2319</v>
      </c>
      <c r="L691" s="18" t="s">
        <v>40</v>
      </c>
      <c r="M691" s="28" t="s">
        <v>134</v>
      </c>
      <c r="N691" s="18" t="s">
        <v>29</v>
      </c>
      <c r="O691" s="18" t="s">
        <v>61</v>
      </c>
      <c r="P691" s="28" t="s">
        <v>2320</v>
      </c>
      <c r="Q691" s="28" t="s">
        <v>2321</v>
      </c>
      <c r="R691" s="18" t="s">
        <v>2286</v>
      </c>
      <c r="S691" s="18" t="s">
        <v>457</v>
      </c>
      <c r="T691" s="18" t="s">
        <v>35</v>
      </c>
      <c r="U691" s="18" t="s">
        <v>2322</v>
      </c>
      <c r="V691" s="18" t="s">
        <v>989</v>
      </c>
      <c r="W691" s="18" t="s">
        <v>67</v>
      </c>
      <c r="X691" s="18" t="s">
        <v>53</v>
      </c>
      <c r="Y691" s="18" t="s">
        <v>140</v>
      </c>
      <c r="Z691" s="19" t="s">
        <v>68</v>
      </c>
      <c r="AA691" s="20">
        <v>2446259644</v>
      </c>
      <c r="AB691" s="19">
        <v>96000000</v>
      </c>
      <c r="AC691" s="21">
        <v>0</v>
      </c>
      <c r="AD691" s="21">
        <v>8000000</v>
      </c>
      <c r="AE691" s="21">
        <v>8000000</v>
      </c>
      <c r="AF691" s="21">
        <v>8000000</v>
      </c>
      <c r="AG691" s="21">
        <v>8000000</v>
      </c>
      <c r="AH691" s="21">
        <v>8000000</v>
      </c>
      <c r="AI691" s="21">
        <v>8000000</v>
      </c>
      <c r="AJ691" s="21">
        <v>8000000</v>
      </c>
      <c r="AK691" s="21">
        <v>8000000</v>
      </c>
      <c r="AL691" s="21">
        <v>8000000</v>
      </c>
      <c r="AM691" s="21">
        <v>8000000</v>
      </c>
      <c r="AN691" s="21">
        <v>16000000</v>
      </c>
      <c r="AO691" s="21">
        <v>0</v>
      </c>
      <c r="AP691" s="21">
        <v>0</v>
      </c>
      <c r="AQ691" s="21">
        <v>0</v>
      </c>
      <c r="AR691" s="21">
        <v>0</v>
      </c>
    </row>
    <row r="692" spans="8:44" ht="43.5" x14ac:dyDescent="0.35">
      <c r="H692" s="16" t="str">
        <f xml:space="preserve"> _xll.EPMOlapMemberO("[CONTRATO].[PARENTH1].[C65332024]","","C65332024","","000;001")</f>
        <v>C65332024</v>
      </c>
      <c r="I692" s="16" t="str">
        <f xml:space="preserve"> _xll.EPMOlapMemberO("[AREA].[PARENTH1].[10000000023003]","","Gerencia Médica","","000;001")</f>
        <v>Gerencia Médica</v>
      </c>
      <c r="J692" s="17" t="str">
        <f xml:space="preserve"> _xll.EPMOlapMemberO("[RUBRO].[PARENTH1].[5130200000]","","AVALUOS","","000;001")</f>
        <v>AVALUOS</v>
      </c>
      <c r="K692" s="18" t="s">
        <v>2323</v>
      </c>
      <c r="L692" s="18" t="s">
        <v>40</v>
      </c>
      <c r="M692" s="28" t="s">
        <v>134</v>
      </c>
      <c r="N692" s="18" t="s">
        <v>29</v>
      </c>
      <c r="O692" s="18" t="s">
        <v>61</v>
      </c>
      <c r="P692" s="28" t="s">
        <v>2324</v>
      </c>
      <c r="Q692" s="28" t="s">
        <v>2325</v>
      </c>
      <c r="R692" s="18" t="s">
        <v>2286</v>
      </c>
      <c r="S692" s="18" t="s">
        <v>457</v>
      </c>
      <c r="T692" s="18" t="s">
        <v>35</v>
      </c>
      <c r="U692" s="18" t="s">
        <v>2326</v>
      </c>
      <c r="V692" s="18" t="s">
        <v>989</v>
      </c>
      <c r="W692" s="18" t="s">
        <v>67</v>
      </c>
      <c r="X692" s="18" t="s">
        <v>53</v>
      </c>
      <c r="Y692" s="18" t="s">
        <v>140</v>
      </c>
      <c r="Z692" s="19" t="s">
        <v>68</v>
      </c>
      <c r="AA692" s="20">
        <v>2446259644</v>
      </c>
      <c r="AB692" s="19">
        <v>96000000</v>
      </c>
      <c r="AC692" s="21">
        <v>0</v>
      </c>
      <c r="AD692" s="21">
        <v>8000000</v>
      </c>
      <c r="AE692" s="21">
        <v>8000000</v>
      </c>
      <c r="AF692" s="21">
        <v>8000000</v>
      </c>
      <c r="AG692" s="21">
        <v>8000000</v>
      </c>
      <c r="AH692" s="21">
        <v>8000000</v>
      </c>
      <c r="AI692" s="21">
        <v>8000000</v>
      </c>
      <c r="AJ692" s="21">
        <v>8000000</v>
      </c>
      <c r="AK692" s="21">
        <v>8000000</v>
      </c>
      <c r="AL692" s="21">
        <v>8000000</v>
      </c>
      <c r="AM692" s="21">
        <v>8000000</v>
      </c>
      <c r="AN692" s="21">
        <v>16000000</v>
      </c>
      <c r="AO692" s="21">
        <v>0</v>
      </c>
      <c r="AP692" s="21">
        <v>0</v>
      </c>
      <c r="AQ692" s="21">
        <v>0</v>
      </c>
      <c r="AR692" s="21">
        <v>0</v>
      </c>
    </row>
    <row r="693" spans="8:44" ht="72.5" x14ac:dyDescent="0.35">
      <c r="H693" s="16" t="str">
        <f xml:space="preserve"> _xll.EPMOlapMemberO("[CONTRATO].[PARENTH1].[C65342024]","","C65342024","","000;001")</f>
        <v>C65342024</v>
      </c>
      <c r="I693" s="16" t="str">
        <f xml:space="preserve"> _xll.EPMOlapMemberO("[AREA].[PARENTH1].[10000000023003]","","Gerencia Médica","","000;001")</f>
        <v>Gerencia Médica</v>
      </c>
      <c r="J693" s="17" t="str">
        <f xml:space="preserve"> _xll.EPMOlapMemberO("[RUBRO].[PARENTH1].[5130200000]","","AVALUOS","","000;001")</f>
        <v>AVALUOS</v>
      </c>
      <c r="K693" s="18" t="s">
        <v>2327</v>
      </c>
      <c r="L693" s="18" t="s">
        <v>40</v>
      </c>
      <c r="M693" s="28" t="s">
        <v>134</v>
      </c>
      <c r="N693" s="18" t="s">
        <v>29</v>
      </c>
      <c r="O693" s="18" t="s">
        <v>61</v>
      </c>
      <c r="P693" s="28" t="s">
        <v>2328</v>
      </c>
      <c r="Q693" s="28" t="s">
        <v>2329</v>
      </c>
      <c r="R693" s="18" t="s">
        <v>2286</v>
      </c>
      <c r="S693" s="18" t="s">
        <v>2310</v>
      </c>
      <c r="T693" s="18" t="s">
        <v>35</v>
      </c>
      <c r="U693" s="18" t="s">
        <v>2330</v>
      </c>
      <c r="V693" s="18" t="s">
        <v>989</v>
      </c>
      <c r="W693" s="18" t="s">
        <v>67</v>
      </c>
      <c r="X693" s="18" t="s">
        <v>53</v>
      </c>
      <c r="Y693" s="18" t="s">
        <v>140</v>
      </c>
      <c r="Z693" s="19" t="s">
        <v>68</v>
      </c>
      <c r="AA693" s="20">
        <v>2446259644</v>
      </c>
      <c r="AB693" s="19">
        <v>85500000</v>
      </c>
      <c r="AC693" s="21">
        <v>0</v>
      </c>
      <c r="AD693" s="21">
        <v>0</v>
      </c>
      <c r="AE693" s="21">
        <v>0</v>
      </c>
      <c r="AF693" s="21">
        <v>4500000</v>
      </c>
      <c r="AG693" s="21">
        <v>9000000</v>
      </c>
      <c r="AH693" s="21">
        <v>9000000</v>
      </c>
      <c r="AI693" s="21">
        <v>9000000</v>
      </c>
      <c r="AJ693" s="21">
        <v>9000000</v>
      </c>
      <c r="AK693" s="21">
        <v>9000000</v>
      </c>
      <c r="AL693" s="21">
        <v>9000000</v>
      </c>
      <c r="AM693" s="21">
        <v>9000000</v>
      </c>
      <c r="AN693" s="21">
        <v>18000000</v>
      </c>
      <c r="AO693" s="21">
        <v>0</v>
      </c>
      <c r="AP693" s="21">
        <v>0</v>
      </c>
      <c r="AQ693" s="21">
        <v>0</v>
      </c>
      <c r="AR693" s="21">
        <v>0</v>
      </c>
    </row>
    <row r="694" spans="8:44" ht="58" x14ac:dyDescent="0.35">
      <c r="H694" s="16" t="str">
        <f xml:space="preserve"> _xll.EPMOlapMemberO("[CONTRATO].[PARENTH1].[C65352024]","","C65352024","","000;001")</f>
        <v>C65352024</v>
      </c>
      <c r="I694" s="16" t="str">
        <f xml:space="preserve"> _xll.EPMOlapMemberO("[AREA].[PARENTH1].[10000000023003]","","Gerencia Médica","","000;001")</f>
        <v>Gerencia Médica</v>
      </c>
      <c r="J694" s="17" t="str">
        <f xml:space="preserve"> _xll.EPMOlapMemberO("[RUBRO].[PARENTH1].[5130200000]","","AVALUOS","","000;001")</f>
        <v>AVALUOS</v>
      </c>
      <c r="K694" s="18" t="s">
        <v>2331</v>
      </c>
      <c r="L694" s="18" t="s">
        <v>40</v>
      </c>
      <c r="M694" s="28" t="s">
        <v>134</v>
      </c>
      <c r="N694" s="18" t="s">
        <v>29</v>
      </c>
      <c r="O694" s="18" t="s">
        <v>61</v>
      </c>
      <c r="P694" s="28" t="s">
        <v>196</v>
      </c>
      <c r="Q694" s="28" t="s">
        <v>2332</v>
      </c>
      <c r="R694" s="18" t="s">
        <v>2286</v>
      </c>
      <c r="S694" s="18" t="s">
        <v>2333</v>
      </c>
      <c r="T694" s="18" t="s">
        <v>35</v>
      </c>
      <c r="U694" s="18" t="s">
        <v>2334</v>
      </c>
      <c r="V694" s="18" t="s">
        <v>989</v>
      </c>
      <c r="W694" s="18" t="s">
        <v>67</v>
      </c>
      <c r="X694" s="18" t="s">
        <v>53</v>
      </c>
      <c r="Y694" s="18" t="s">
        <v>140</v>
      </c>
      <c r="Z694" s="19" t="s">
        <v>68</v>
      </c>
      <c r="AA694" s="20">
        <v>2446259644</v>
      </c>
      <c r="AB694" s="19">
        <v>40500000</v>
      </c>
      <c r="AC694" s="21">
        <v>0</v>
      </c>
      <c r="AD694" s="21">
        <v>0</v>
      </c>
      <c r="AE694" s="21">
        <v>0</v>
      </c>
      <c r="AF694" s="21">
        <v>0</v>
      </c>
      <c r="AG694" s="21">
        <v>0</v>
      </c>
      <c r="AH694" s="21">
        <v>2700000</v>
      </c>
      <c r="AI694" s="21">
        <v>5400000</v>
      </c>
      <c r="AJ694" s="21">
        <v>5400000</v>
      </c>
      <c r="AK694" s="21">
        <v>5400000</v>
      </c>
      <c r="AL694" s="21">
        <v>5400000</v>
      </c>
      <c r="AM694" s="21">
        <v>5400000</v>
      </c>
      <c r="AN694" s="21">
        <v>10800000</v>
      </c>
      <c r="AO694" s="21">
        <v>0</v>
      </c>
      <c r="AP694" s="21">
        <v>0</v>
      </c>
      <c r="AQ694" s="21">
        <v>0</v>
      </c>
      <c r="AR694" s="21">
        <v>0</v>
      </c>
    </row>
    <row r="695" spans="8:44" ht="58" x14ac:dyDescent="0.35">
      <c r="H695" s="16" t="str">
        <f xml:space="preserve"> _xll.EPMOlapMemberO("[CONTRATO].[PARENTH1].[C65362024]","","C65362024","","000;001")</f>
        <v>C65362024</v>
      </c>
      <c r="I695" s="16" t="str">
        <f xml:space="preserve"> _xll.EPMOlapMemberO("[AREA].[PARENTH1].[10000000023003]","","Gerencia Médica","","000;001")</f>
        <v>Gerencia Médica</v>
      </c>
      <c r="J695" s="17" t="str">
        <f xml:space="preserve"> _xll.EPMOlapMemberO("[RUBRO].[PARENTH1].[5130200000]","","AVALUOS","","000;001")</f>
        <v>AVALUOS</v>
      </c>
      <c r="K695" s="18" t="s">
        <v>2335</v>
      </c>
      <c r="L695" s="18" t="s">
        <v>40</v>
      </c>
      <c r="M695" s="28" t="s">
        <v>134</v>
      </c>
      <c r="N695" s="18" t="s">
        <v>29</v>
      </c>
      <c r="O695" s="18" t="s">
        <v>61</v>
      </c>
      <c r="P695" s="28" t="s">
        <v>2336</v>
      </c>
      <c r="Q695" s="28" t="s">
        <v>2337</v>
      </c>
      <c r="R695" s="18" t="s">
        <v>2338</v>
      </c>
      <c r="S695" s="18" t="s">
        <v>457</v>
      </c>
      <c r="T695" s="18" t="s">
        <v>35</v>
      </c>
      <c r="U695" s="18" t="s">
        <v>2339</v>
      </c>
      <c r="V695" s="18" t="s">
        <v>989</v>
      </c>
      <c r="W695" s="18" t="s">
        <v>67</v>
      </c>
      <c r="X695" s="18" t="s">
        <v>53</v>
      </c>
      <c r="Y695" s="18" t="s">
        <v>140</v>
      </c>
      <c r="Z695" s="19" t="s">
        <v>68</v>
      </c>
      <c r="AA695" s="20">
        <v>2446259644</v>
      </c>
      <c r="AB695" s="19">
        <v>43200000</v>
      </c>
      <c r="AC695" s="21">
        <v>0</v>
      </c>
      <c r="AD695" s="21">
        <v>3600000</v>
      </c>
      <c r="AE695" s="21">
        <v>3600000</v>
      </c>
      <c r="AF695" s="21">
        <v>3600000</v>
      </c>
      <c r="AG695" s="21">
        <v>3600000</v>
      </c>
      <c r="AH695" s="21">
        <v>3600000</v>
      </c>
      <c r="AI695" s="21">
        <v>3600000</v>
      </c>
      <c r="AJ695" s="21">
        <v>3600000</v>
      </c>
      <c r="AK695" s="21">
        <v>3600000</v>
      </c>
      <c r="AL695" s="21">
        <v>3600000</v>
      </c>
      <c r="AM695" s="21">
        <v>3600000</v>
      </c>
      <c r="AN695" s="21">
        <v>7200000</v>
      </c>
      <c r="AO695" s="21">
        <v>0</v>
      </c>
      <c r="AP695" s="21">
        <v>0</v>
      </c>
      <c r="AQ695" s="21">
        <v>0</v>
      </c>
      <c r="AR695" s="21">
        <v>0</v>
      </c>
    </row>
    <row r="696" spans="8:44" ht="58" x14ac:dyDescent="0.35">
      <c r="H696" s="16" t="str">
        <f xml:space="preserve"> _xll.EPMOlapMemberO("[CONTRATO].[PARENTH1].[C65372024]","","C65372024","","000;001")</f>
        <v>C65372024</v>
      </c>
      <c r="I696" s="16" t="str">
        <f xml:space="preserve"> _xll.EPMOlapMemberO("[AREA].[PARENTH1].[10000000023003]","","Gerencia Médica","","000;001")</f>
        <v>Gerencia Médica</v>
      </c>
      <c r="J696" s="17" t="str">
        <f xml:space="preserve"> _xll.EPMOlapMemberO("[RUBRO].[PARENTH1].[5130200000]","","AVALUOS","","000;001")</f>
        <v>AVALUOS</v>
      </c>
      <c r="K696" s="18" t="s">
        <v>2340</v>
      </c>
      <c r="L696" s="18" t="s">
        <v>40</v>
      </c>
      <c r="M696" s="28" t="s">
        <v>134</v>
      </c>
      <c r="N696" s="18" t="s">
        <v>29</v>
      </c>
      <c r="O696" s="18" t="s">
        <v>61</v>
      </c>
      <c r="P696" s="28" t="s">
        <v>2341</v>
      </c>
      <c r="Q696" s="28" t="s">
        <v>2342</v>
      </c>
      <c r="R696" s="18" t="s">
        <v>2286</v>
      </c>
      <c r="S696" s="18" t="s">
        <v>1419</v>
      </c>
      <c r="T696" s="18" t="s">
        <v>35</v>
      </c>
      <c r="U696" s="18" t="s">
        <v>2343</v>
      </c>
      <c r="V696" s="18" t="s">
        <v>989</v>
      </c>
      <c r="W696" s="18" t="s">
        <v>67</v>
      </c>
      <c r="X696" s="18" t="s">
        <v>53</v>
      </c>
      <c r="Y696" s="18" t="s">
        <v>140</v>
      </c>
      <c r="Z696" s="19" t="s">
        <v>68</v>
      </c>
      <c r="AA696" s="20">
        <v>2446259644</v>
      </c>
      <c r="AB696" s="19">
        <v>51000000</v>
      </c>
      <c r="AC696" s="21">
        <v>0</v>
      </c>
      <c r="AD696" s="21">
        <v>0</v>
      </c>
      <c r="AE696" s="21">
        <v>0</v>
      </c>
      <c r="AF696" s="21">
        <v>0</v>
      </c>
      <c r="AG696" s="21">
        <v>3000000</v>
      </c>
      <c r="AH696" s="21">
        <v>6000000</v>
      </c>
      <c r="AI696" s="21">
        <v>6000000</v>
      </c>
      <c r="AJ696" s="21">
        <v>6000000</v>
      </c>
      <c r="AK696" s="21">
        <v>6000000</v>
      </c>
      <c r="AL696" s="21">
        <v>6000000</v>
      </c>
      <c r="AM696" s="21">
        <v>6000000</v>
      </c>
      <c r="AN696" s="21">
        <v>12000000</v>
      </c>
      <c r="AO696" s="21">
        <v>0</v>
      </c>
      <c r="AP696" s="21">
        <v>0</v>
      </c>
      <c r="AQ696" s="21">
        <v>0</v>
      </c>
      <c r="AR696" s="21">
        <v>0</v>
      </c>
    </row>
    <row r="697" spans="8:44" ht="58" x14ac:dyDescent="0.35">
      <c r="H697" s="16" t="str">
        <f xml:space="preserve"> _xll.EPMOlapMemberO("[CONTRATO].[PARENTH1].[C65382024]","","C65382024","","000;001")</f>
        <v>C65382024</v>
      </c>
      <c r="I697" s="16" t="str">
        <f xml:space="preserve"> _xll.EPMOlapMemberO("[AREA].[PARENTH1].[10000000023003]","","Gerencia Médica","","000;001")</f>
        <v>Gerencia Médica</v>
      </c>
      <c r="J697" s="17" t="str">
        <f xml:space="preserve"> _xll.EPMOlapMemberO("[RUBRO].[PARENTH1].[5130200000]","","AVALUOS","","000;001")</f>
        <v>AVALUOS</v>
      </c>
      <c r="K697" s="18" t="s">
        <v>2344</v>
      </c>
      <c r="L697" s="18" t="s">
        <v>40</v>
      </c>
      <c r="M697" s="28" t="s">
        <v>134</v>
      </c>
      <c r="N697" s="18" t="s">
        <v>29</v>
      </c>
      <c r="O697" s="18" t="s">
        <v>61</v>
      </c>
      <c r="P697" s="28" t="s">
        <v>2345</v>
      </c>
      <c r="Q697" s="28" t="s">
        <v>2346</v>
      </c>
      <c r="R697" s="18" t="s">
        <v>2338</v>
      </c>
      <c r="S697" s="18" t="s">
        <v>457</v>
      </c>
      <c r="T697" s="18" t="s">
        <v>35</v>
      </c>
      <c r="U697" s="18" t="s">
        <v>2347</v>
      </c>
      <c r="V697" s="18" t="s">
        <v>989</v>
      </c>
      <c r="W697" s="18" t="s">
        <v>67</v>
      </c>
      <c r="X697" s="18" t="s">
        <v>53</v>
      </c>
      <c r="Y697" s="18" t="s">
        <v>140</v>
      </c>
      <c r="Z697" s="19" t="s">
        <v>68</v>
      </c>
      <c r="AA697" s="20">
        <v>2446259644</v>
      </c>
      <c r="AB697" s="19">
        <v>50400000</v>
      </c>
      <c r="AC697" s="21">
        <v>0</v>
      </c>
      <c r="AD697" s="21">
        <v>4200000</v>
      </c>
      <c r="AE697" s="21">
        <v>4200000</v>
      </c>
      <c r="AF697" s="21">
        <v>4200000</v>
      </c>
      <c r="AG697" s="21">
        <v>4200000</v>
      </c>
      <c r="AH697" s="21">
        <v>4200000</v>
      </c>
      <c r="AI697" s="21">
        <v>4200000</v>
      </c>
      <c r="AJ697" s="21">
        <v>4200000</v>
      </c>
      <c r="AK697" s="21">
        <v>4200000</v>
      </c>
      <c r="AL697" s="21">
        <v>4200000</v>
      </c>
      <c r="AM697" s="21">
        <v>4200000</v>
      </c>
      <c r="AN697" s="21">
        <v>8400000</v>
      </c>
      <c r="AO697" s="21">
        <v>0</v>
      </c>
      <c r="AP697" s="21">
        <v>0</v>
      </c>
      <c r="AQ697" s="21">
        <v>0</v>
      </c>
      <c r="AR697" s="21">
        <v>0</v>
      </c>
    </row>
    <row r="698" spans="8:44" ht="72.5" x14ac:dyDescent="0.35">
      <c r="H698" s="16" t="str">
        <f xml:space="preserve"> _xll.EPMOlapMemberO("[CONTRATO].[PARENTH1].[C65392024]","","C65392024","","000;001")</f>
        <v>C65392024</v>
      </c>
      <c r="I698" s="16" t="str">
        <f xml:space="preserve"> _xll.EPMOlapMemberO("[AREA].[PARENTH1].[10000000023003]","","Gerencia Médica","","000;001")</f>
        <v>Gerencia Médica</v>
      </c>
      <c r="J698" s="17" t="str">
        <f xml:space="preserve"> _xll.EPMOlapMemberO("[RUBRO].[PARENTH1].[5130200000]","","AVALUOS","","000;001")</f>
        <v>AVALUOS</v>
      </c>
      <c r="K698" s="18" t="s">
        <v>2348</v>
      </c>
      <c r="L698" s="18" t="s">
        <v>40</v>
      </c>
      <c r="M698" s="28" t="s">
        <v>134</v>
      </c>
      <c r="N698" s="18" t="s">
        <v>29</v>
      </c>
      <c r="O698" s="18" t="s">
        <v>61</v>
      </c>
      <c r="P698" s="28" t="s">
        <v>210</v>
      </c>
      <c r="Q698" s="28" t="s">
        <v>211</v>
      </c>
      <c r="R698" s="18" t="s">
        <v>2338</v>
      </c>
      <c r="S698" s="18" t="s">
        <v>2349</v>
      </c>
      <c r="T698" s="18" t="s">
        <v>35</v>
      </c>
      <c r="U698" s="18" t="s">
        <v>139</v>
      </c>
      <c r="V698" s="18" t="s">
        <v>989</v>
      </c>
      <c r="W698" s="18" t="s">
        <v>67</v>
      </c>
      <c r="X698" s="18" t="s">
        <v>53</v>
      </c>
      <c r="Y698" s="18" t="s">
        <v>140</v>
      </c>
      <c r="Z698" s="19" t="s">
        <v>68</v>
      </c>
      <c r="AA698" s="20">
        <v>2446259644</v>
      </c>
      <c r="AB698" s="19">
        <v>58500000</v>
      </c>
      <c r="AC698" s="21">
        <v>0</v>
      </c>
      <c r="AD698" s="21">
        <v>0</v>
      </c>
      <c r="AE698" s="21">
        <v>0</v>
      </c>
      <c r="AF698" s="21">
        <v>0</v>
      </c>
      <c r="AG698" s="21">
        <v>0</v>
      </c>
      <c r="AH698" s="21">
        <v>0</v>
      </c>
      <c r="AI698" s="21">
        <v>4500000</v>
      </c>
      <c r="AJ698" s="21">
        <v>9000000</v>
      </c>
      <c r="AK698" s="21">
        <v>9000000</v>
      </c>
      <c r="AL698" s="21">
        <v>9000000</v>
      </c>
      <c r="AM698" s="21">
        <v>9000000</v>
      </c>
      <c r="AN698" s="21">
        <v>18000000</v>
      </c>
      <c r="AO698" s="21">
        <v>0</v>
      </c>
      <c r="AP698" s="21">
        <v>0</v>
      </c>
      <c r="AQ698" s="21">
        <v>0</v>
      </c>
      <c r="AR698" s="21">
        <v>0</v>
      </c>
    </row>
    <row r="699" spans="8:44" ht="72.5" x14ac:dyDescent="0.35">
      <c r="H699" s="16" t="str">
        <f xml:space="preserve"> _xll.EPMOlapMemberO("[CONTRATO].[PARENTH1].[C65402024]","","C65402024","","000;001")</f>
        <v>C65402024</v>
      </c>
      <c r="I699" s="16" t="str">
        <f xml:space="preserve"> _xll.EPMOlapMemberO("[AREA].[PARENTH1].[10000000023003]","","Gerencia Médica","","000;001")</f>
        <v>Gerencia Médica</v>
      </c>
      <c r="J699" s="17" t="str">
        <f xml:space="preserve"> _xll.EPMOlapMemberO("[RUBRO].[PARENTH1].[5130200000]","","AVALUOS","","000;001")</f>
        <v>AVALUOS</v>
      </c>
      <c r="K699" s="18" t="s">
        <v>2350</v>
      </c>
      <c r="L699" s="18" t="s">
        <v>40</v>
      </c>
      <c r="M699" s="28" t="s">
        <v>134</v>
      </c>
      <c r="N699" s="18" t="s">
        <v>29</v>
      </c>
      <c r="O699" s="18" t="s">
        <v>61</v>
      </c>
      <c r="P699" s="28" t="s">
        <v>2351</v>
      </c>
      <c r="Q699" s="28" t="s">
        <v>191</v>
      </c>
      <c r="R699" s="18" t="s">
        <v>2338</v>
      </c>
      <c r="S699" s="18" t="s">
        <v>1034</v>
      </c>
      <c r="T699" s="18" t="s">
        <v>35</v>
      </c>
      <c r="U699" s="18" t="s">
        <v>149</v>
      </c>
      <c r="V699" s="18" t="s">
        <v>989</v>
      </c>
      <c r="W699" s="18" t="s">
        <v>67</v>
      </c>
      <c r="X699" s="18" t="s">
        <v>53</v>
      </c>
      <c r="Y699" s="18" t="s">
        <v>140</v>
      </c>
      <c r="Z699" s="19" t="s">
        <v>68</v>
      </c>
      <c r="AA699" s="20">
        <v>2446259644</v>
      </c>
      <c r="AB699" s="19">
        <v>30000000</v>
      </c>
      <c r="AC699" s="21">
        <v>0</v>
      </c>
      <c r="AD699" s="21">
        <v>0</v>
      </c>
      <c r="AE699" s="21">
        <v>0</v>
      </c>
      <c r="AF699" s="21">
        <v>0</v>
      </c>
      <c r="AG699" s="21">
        <v>0</v>
      </c>
      <c r="AH699" s="21">
        <v>0</v>
      </c>
      <c r="AI699" s="21">
        <v>0</v>
      </c>
      <c r="AJ699" s="21">
        <v>0</v>
      </c>
      <c r="AK699" s="21">
        <v>0</v>
      </c>
      <c r="AL699" s="21">
        <v>0</v>
      </c>
      <c r="AM699" s="21">
        <v>10000000</v>
      </c>
      <c r="AN699" s="21">
        <v>20000000</v>
      </c>
      <c r="AO699" s="21">
        <v>0</v>
      </c>
      <c r="AP699" s="21">
        <v>0</v>
      </c>
      <c r="AQ699" s="21">
        <v>0</v>
      </c>
      <c r="AR699" s="21">
        <v>0</v>
      </c>
    </row>
    <row r="700" spans="8:44" ht="43.5" x14ac:dyDescent="0.35">
      <c r="H700" s="16" t="str">
        <f xml:space="preserve"> _xll.EPMOlapMemberO("[CONTRATO].[PARENTH1].[C56282024]","","C56282024","","000;001")</f>
        <v>C56282024</v>
      </c>
      <c r="I700" s="16" t="str">
        <f xml:space="preserve"> _xll.EPMOlapMemberO("[AREA].[PARENTH1].[10000000033001]","","Vice. Financiera y A","","000;001")</f>
        <v>Vice. Financiera y A</v>
      </c>
      <c r="J700" s="17" t="str">
        <f xml:space="preserve"> _xll.EPMOlapMemberO("[RUBRO].[PARENTH1].[5130200000]","","AVALUOS","","000;001")</f>
        <v>AVALUOS</v>
      </c>
      <c r="K700" s="18" t="s">
        <v>2352</v>
      </c>
      <c r="L700" s="18" t="s">
        <v>40</v>
      </c>
      <c r="M700" s="28" t="s">
        <v>2353</v>
      </c>
      <c r="N700" s="18" t="s">
        <v>29</v>
      </c>
      <c r="O700" s="18" t="s">
        <v>61</v>
      </c>
      <c r="P700" s="28" t="s">
        <v>40</v>
      </c>
      <c r="Q700" s="28" t="s">
        <v>2354</v>
      </c>
      <c r="R700" s="18" t="s">
        <v>1259</v>
      </c>
      <c r="S700" s="18" t="s">
        <v>48</v>
      </c>
      <c r="T700" s="18" t="s">
        <v>224</v>
      </c>
      <c r="U700" s="18" t="s">
        <v>2355</v>
      </c>
      <c r="V700" s="18" t="s">
        <v>131</v>
      </c>
      <c r="W700" s="18" t="s">
        <v>67</v>
      </c>
      <c r="X700" s="18" t="s">
        <v>58</v>
      </c>
      <c r="Y700" s="18" t="s">
        <v>40</v>
      </c>
      <c r="Z700" s="19" t="s">
        <v>68</v>
      </c>
      <c r="AA700" s="20">
        <v>500000000</v>
      </c>
      <c r="AB700" s="19">
        <v>495000000</v>
      </c>
      <c r="AC700" s="21">
        <v>0</v>
      </c>
      <c r="AD700" s="21">
        <v>165000000</v>
      </c>
      <c r="AE700" s="21">
        <v>0</v>
      </c>
      <c r="AF700" s="21">
        <v>165000000</v>
      </c>
      <c r="AG700" s="21">
        <v>0</v>
      </c>
      <c r="AH700" s="21">
        <v>165000000</v>
      </c>
      <c r="AI700" s="21">
        <v>0</v>
      </c>
      <c r="AJ700" s="21">
        <v>0</v>
      </c>
      <c r="AK700" s="21">
        <v>0</v>
      </c>
      <c r="AL700" s="21">
        <v>0</v>
      </c>
      <c r="AM700" s="21">
        <v>0</v>
      </c>
      <c r="AN700" s="21">
        <v>0</v>
      </c>
      <c r="AO700" s="21">
        <v>0</v>
      </c>
      <c r="AP700" s="21">
        <v>0</v>
      </c>
      <c r="AQ700" s="21">
        <v>0</v>
      </c>
      <c r="AR700" s="21">
        <v>0</v>
      </c>
    </row>
    <row r="701" spans="8:44" ht="43.5" x14ac:dyDescent="0.35">
      <c r="H701" s="16" t="str">
        <f xml:space="preserve"> _xll.EPMOlapMemberO("[CONTRATO].[PARENTH1].[C45252024]","","C45252024","","000;001")</f>
        <v>C45252024</v>
      </c>
      <c r="I701" s="16" t="str">
        <f xml:space="preserve"> _xll.EPMOlapMemberO("[AREA].[PARENTH1].[10000000020005]","","Gcia. Recaudo y Cart","","000;001")</f>
        <v>Gcia. Recaudo y Cart</v>
      </c>
      <c r="J701" s="17" t="str">
        <f xml:space="preserve"> _xll.EPMOlapMemberO("[RUBRO].[PARENTH1].[5130950003]","","POR GESTIONES DE COBRANZA","","000;001")</f>
        <v>POR GESTIONES DE COBRANZA</v>
      </c>
      <c r="K701" s="18" t="s">
        <v>2356</v>
      </c>
      <c r="L701" s="18" t="s">
        <v>40</v>
      </c>
      <c r="M701" s="28" t="s">
        <v>109</v>
      </c>
      <c r="N701" s="18" t="s">
        <v>29</v>
      </c>
      <c r="O701" s="18" t="s">
        <v>110</v>
      </c>
      <c r="P701" s="28" t="s">
        <v>2357</v>
      </c>
      <c r="Q701" s="28" t="s">
        <v>435</v>
      </c>
      <c r="R701" s="18" t="s">
        <v>64</v>
      </c>
      <c r="S701" s="18" t="s">
        <v>65</v>
      </c>
      <c r="T701" s="18" t="s">
        <v>35</v>
      </c>
      <c r="U701" s="18" t="s">
        <v>435</v>
      </c>
      <c r="V701" s="18" t="s">
        <v>66</v>
      </c>
      <c r="W701" s="18" t="s">
        <v>67</v>
      </c>
      <c r="X701" s="18" t="s">
        <v>39</v>
      </c>
      <c r="Y701" s="18" t="s">
        <v>40</v>
      </c>
      <c r="Z701" s="19" t="s">
        <v>68</v>
      </c>
      <c r="AA701" s="20">
        <v>5456352712</v>
      </c>
      <c r="AB701" s="19">
        <v>1600000000</v>
      </c>
      <c r="AC701" s="21">
        <v>133333333</v>
      </c>
      <c r="AD701" s="21">
        <v>133333333</v>
      </c>
      <c r="AE701" s="21">
        <v>133333333</v>
      </c>
      <c r="AF701" s="21">
        <v>133333333</v>
      </c>
      <c r="AG701" s="21">
        <v>133333333</v>
      </c>
      <c r="AH701" s="21">
        <v>133333333</v>
      </c>
      <c r="AI701" s="21">
        <v>133333333</v>
      </c>
      <c r="AJ701" s="21">
        <v>133333333</v>
      </c>
      <c r="AK701" s="21">
        <v>133333333</v>
      </c>
      <c r="AL701" s="21">
        <v>133333333</v>
      </c>
      <c r="AM701" s="21">
        <v>133333333</v>
      </c>
      <c r="AN701" s="21">
        <v>133333337</v>
      </c>
      <c r="AO701" s="21">
        <v>0</v>
      </c>
      <c r="AP701" s="21">
        <v>0</v>
      </c>
      <c r="AQ701" s="21">
        <v>0</v>
      </c>
      <c r="AR701" s="21">
        <v>0</v>
      </c>
    </row>
    <row r="702" spans="8:44" ht="29" x14ac:dyDescent="0.35">
      <c r="H702" s="16" t="str">
        <f xml:space="preserve"> _xll.EPMOlapMemberO("[CONTRATO].[PARENTH1].[C75372024]","","C75372024","","000;001")</f>
        <v>C75372024</v>
      </c>
      <c r="I702" s="16" t="str">
        <f xml:space="preserve"> _xll.EPMOlapMemberO("[AREA].[PARENTH1].[10000000025005]","","Gcia. Administración","","000;001")</f>
        <v>Gcia. Administración</v>
      </c>
      <c r="J702" s="17" t="str">
        <f xml:space="preserve"> _xll.EPMOlapMemberO("[RUBRO].[PARENTH1].[5118150001]","","TRAMITES Y LICENCIAS","","000;001")</f>
        <v>TRAMITES Y LICENCIAS</v>
      </c>
      <c r="K702" s="18" t="s">
        <v>2358</v>
      </c>
      <c r="L702" s="18" t="s">
        <v>40</v>
      </c>
      <c r="M702" s="28" t="s">
        <v>452</v>
      </c>
      <c r="N702" s="18" t="s">
        <v>453</v>
      </c>
      <c r="O702" s="18" t="s">
        <v>454</v>
      </c>
      <c r="P702" s="28" t="s">
        <v>2359</v>
      </c>
      <c r="Q702" s="28" t="s">
        <v>495</v>
      </c>
      <c r="R702" s="18" t="s">
        <v>40</v>
      </c>
      <c r="S702" s="18" t="s">
        <v>457</v>
      </c>
      <c r="T702" s="18" t="s">
        <v>35</v>
      </c>
      <c r="U702" s="18" t="s">
        <v>2360</v>
      </c>
      <c r="V702" s="18" t="s">
        <v>459</v>
      </c>
      <c r="W702" s="18" t="s">
        <v>67</v>
      </c>
      <c r="X702" s="18" t="s">
        <v>40</v>
      </c>
      <c r="Y702" s="18" t="s">
        <v>40</v>
      </c>
      <c r="Z702" s="19" t="s">
        <v>68</v>
      </c>
      <c r="AA702" s="20">
        <v>307461977278</v>
      </c>
      <c r="AB702" s="19">
        <v>55000000</v>
      </c>
      <c r="AC702" s="21">
        <v>4500000</v>
      </c>
      <c r="AD702" s="21">
        <v>4500000</v>
      </c>
      <c r="AE702" s="21">
        <v>4500000</v>
      </c>
      <c r="AF702" s="21">
        <v>4500000</v>
      </c>
      <c r="AG702" s="21">
        <v>4500000</v>
      </c>
      <c r="AH702" s="21">
        <v>4500000</v>
      </c>
      <c r="AI702" s="21">
        <v>4500000</v>
      </c>
      <c r="AJ702" s="21">
        <v>4500000</v>
      </c>
      <c r="AK702" s="21">
        <v>4500000</v>
      </c>
      <c r="AL702" s="21">
        <v>4500000</v>
      </c>
      <c r="AM702" s="21">
        <v>4500000</v>
      </c>
      <c r="AN702" s="21">
        <v>5500000</v>
      </c>
      <c r="AO702" s="21">
        <v>0</v>
      </c>
      <c r="AP702" s="21">
        <v>0</v>
      </c>
      <c r="AQ702" s="21">
        <v>0</v>
      </c>
      <c r="AR702" s="21">
        <v>0</v>
      </c>
    </row>
    <row r="703" spans="8:44" ht="29" x14ac:dyDescent="0.35">
      <c r="H703" s="16" t="str">
        <f xml:space="preserve"> _xll.EPMOlapMemberO("[CONTRATO].[PARENTH1].[C80412024]","","C80412024","","000;001")</f>
        <v>C80412024</v>
      </c>
      <c r="I703" s="16" t="str">
        <f xml:space="preserve"> _xll.EPMOlapMemberO("[AREA].[PARENTH1].[10000000025005]","","Gcia. Administración","","000;001")</f>
        <v>Gcia. Administración</v>
      </c>
      <c r="J703" s="17" t="str">
        <f xml:space="preserve"> _xll.EPMOlapMemberO("[RUBRO].[PARENTH1].[5118150001]","","TRAMITES Y LICENCIAS","","000;001")</f>
        <v>TRAMITES Y LICENCIAS</v>
      </c>
      <c r="K703" s="18" t="s">
        <v>2361</v>
      </c>
      <c r="L703" s="18" t="s">
        <v>40</v>
      </c>
      <c r="M703" s="28" t="s">
        <v>452</v>
      </c>
      <c r="N703" s="18" t="s">
        <v>453</v>
      </c>
      <c r="O703" s="18" t="s">
        <v>454</v>
      </c>
      <c r="P703" s="28" t="s">
        <v>2362</v>
      </c>
      <c r="Q703" s="28" t="s">
        <v>705</v>
      </c>
      <c r="R703" s="18" t="s">
        <v>40</v>
      </c>
      <c r="S703" s="18" t="s">
        <v>457</v>
      </c>
      <c r="T703" s="18" t="s">
        <v>35</v>
      </c>
      <c r="U703" s="18" t="s">
        <v>743</v>
      </c>
      <c r="V703" s="18" t="s">
        <v>459</v>
      </c>
      <c r="W703" s="18" t="s">
        <v>67</v>
      </c>
      <c r="X703" s="18" t="s">
        <v>40</v>
      </c>
      <c r="Y703" s="18" t="s">
        <v>40</v>
      </c>
      <c r="Z703" s="19" t="s">
        <v>68</v>
      </c>
      <c r="AA703" s="20">
        <v>307461977278</v>
      </c>
      <c r="AB703" s="19">
        <v>40000000</v>
      </c>
      <c r="AC703" s="21">
        <v>2000000</v>
      </c>
      <c r="AD703" s="21">
        <v>2000000</v>
      </c>
      <c r="AE703" s="21">
        <v>4000000</v>
      </c>
      <c r="AF703" s="21">
        <v>4000000</v>
      </c>
      <c r="AG703" s="21">
        <v>4000000</v>
      </c>
      <c r="AH703" s="21">
        <v>4000000</v>
      </c>
      <c r="AI703" s="21">
        <v>4000000</v>
      </c>
      <c r="AJ703" s="21">
        <v>5000000</v>
      </c>
      <c r="AK703" s="21">
        <v>5000000</v>
      </c>
      <c r="AL703" s="21">
        <v>2000000</v>
      </c>
      <c r="AM703" s="21">
        <v>2000000</v>
      </c>
      <c r="AN703" s="21">
        <v>2000000</v>
      </c>
      <c r="AO703" s="21">
        <v>0</v>
      </c>
      <c r="AP703" s="21">
        <v>0</v>
      </c>
      <c r="AQ703" s="21">
        <v>0</v>
      </c>
      <c r="AR703" s="21">
        <v>0</v>
      </c>
    </row>
    <row r="704" spans="8:44" x14ac:dyDescent="0.35">
      <c r="H704" s="16" t="str">
        <f xml:space="preserve"> _xll.EPMOlapMemberO("[CONTRATO].[PARENTH1].[C45322024]","","C45322024","","000;001")</f>
        <v>C45322024</v>
      </c>
      <c r="I704" s="16" t="str">
        <f xml:space="preserve"> _xll.EPMOlapMemberO("[AREA].[PARENTH1].[10000000020005]","","Gcia. Recaudo y Cart","","000;001")</f>
        <v>Gcia. Recaudo y Cart</v>
      </c>
      <c r="J704" s="17" t="str">
        <f xml:space="preserve"> _xll.EPMOlapMemberO("[RUBRO].[PARENTH1].[5130200000]","","AVALUOS","","000;001")</f>
        <v>AVALUOS</v>
      </c>
      <c r="K704" s="18" t="s">
        <v>2363</v>
      </c>
      <c r="L704" s="18" t="s">
        <v>40</v>
      </c>
      <c r="M704" s="28" t="s">
        <v>109</v>
      </c>
      <c r="N704" s="18" t="s">
        <v>29</v>
      </c>
      <c r="O704" s="18" t="s">
        <v>61</v>
      </c>
      <c r="P704" s="28" t="s">
        <v>62</v>
      </c>
      <c r="Q704" s="28" t="s">
        <v>63</v>
      </c>
      <c r="R704" s="18" t="s">
        <v>64</v>
      </c>
      <c r="S704" s="18" t="s">
        <v>65</v>
      </c>
      <c r="T704" s="18" t="s">
        <v>35</v>
      </c>
      <c r="U704" s="18" t="s">
        <v>63</v>
      </c>
      <c r="V704" s="18" t="s">
        <v>66</v>
      </c>
      <c r="W704" s="18" t="s">
        <v>67</v>
      </c>
      <c r="X704" s="18" t="s">
        <v>40</v>
      </c>
      <c r="Y704" s="18" t="s">
        <v>40</v>
      </c>
      <c r="Z704" s="19" t="s">
        <v>68</v>
      </c>
      <c r="AA704" s="20">
        <v>415304049</v>
      </c>
      <c r="AB704" s="19">
        <v>33691665</v>
      </c>
      <c r="AC704" s="21">
        <v>33691665</v>
      </c>
      <c r="AD704" s="21">
        <v>0</v>
      </c>
      <c r="AE704" s="21">
        <v>0</v>
      </c>
      <c r="AF704" s="21">
        <v>0</v>
      </c>
      <c r="AG704" s="21">
        <v>0</v>
      </c>
      <c r="AH704" s="21">
        <v>0</v>
      </c>
      <c r="AI704" s="21">
        <v>0</v>
      </c>
      <c r="AJ704" s="21">
        <v>0</v>
      </c>
      <c r="AK704" s="21">
        <v>0</v>
      </c>
      <c r="AL704" s="21">
        <v>0</v>
      </c>
      <c r="AM704" s="21">
        <v>0</v>
      </c>
      <c r="AN704" s="21">
        <v>0</v>
      </c>
      <c r="AO704" s="21">
        <v>0</v>
      </c>
      <c r="AP704" s="21">
        <v>0</v>
      </c>
      <c r="AQ704" s="21">
        <v>0</v>
      </c>
      <c r="AR704" s="21">
        <v>0</v>
      </c>
    </row>
    <row r="705" spans="8:44" x14ac:dyDescent="0.35">
      <c r="H705" s="16" t="str">
        <f xml:space="preserve"> _xll.EPMOlapMemberO("[CONTRATO].[PARENTH1].[C45332024]","","C45332024","","000;001")</f>
        <v>C45332024</v>
      </c>
      <c r="I705" s="16" t="str">
        <f xml:space="preserve"> _xll.EPMOlapMemberO("[AREA].[PARENTH1].[10000000020005]","","Gcia. Recaudo y Cart","","000;001")</f>
        <v>Gcia. Recaudo y Cart</v>
      </c>
      <c r="J705" s="17" t="str">
        <f xml:space="preserve"> _xll.EPMOlapMemberO("[RUBRO].[PARENTH1].[5130200000]","","AVALUOS","","000;001")</f>
        <v>AVALUOS</v>
      </c>
      <c r="K705" s="18" t="s">
        <v>2364</v>
      </c>
      <c r="L705" s="18" t="s">
        <v>40</v>
      </c>
      <c r="M705" s="28" t="s">
        <v>109</v>
      </c>
      <c r="N705" s="18" t="s">
        <v>29</v>
      </c>
      <c r="O705" s="18" t="s">
        <v>61</v>
      </c>
      <c r="P705" s="28" t="s">
        <v>62</v>
      </c>
      <c r="Q705" s="28" t="s">
        <v>63</v>
      </c>
      <c r="R705" s="18" t="s">
        <v>64</v>
      </c>
      <c r="S705" s="18" t="s">
        <v>65</v>
      </c>
      <c r="T705" s="18" t="s">
        <v>35</v>
      </c>
      <c r="U705" s="18" t="s">
        <v>63</v>
      </c>
      <c r="V705" s="18" t="s">
        <v>66</v>
      </c>
      <c r="W705" s="18" t="s">
        <v>67</v>
      </c>
      <c r="X705" s="18" t="s">
        <v>40</v>
      </c>
      <c r="Y705" s="18" t="s">
        <v>40</v>
      </c>
      <c r="Z705" s="19" t="s">
        <v>68</v>
      </c>
      <c r="AA705" s="20">
        <v>415304049</v>
      </c>
      <c r="AB705" s="19">
        <v>127212384</v>
      </c>
      <c r="AC705" s="21">
        <v>127212384</v>
      </c>
      <c r="AD705" s="21">
        <v>0</v>
      </c>
      <c r="AE705" s="21">
        <v>0</v>
      </c>
      <c r="AF705" s="21">
        <v>0</v>
      </c>
      <c r="AG705" s="21">
        <v>0</v>
      </c>
      <c r="AH705" s="21">
        <v>0</v>
      </c>
      <c r="AI705" s="21">
        <v>0</v>
      </c>
      <c r="AJ705" s="21">
        <v>0</v>
      </c>
      <c r="AK705" s="21">
        <v>0</v>
      </c>
      <c r="AL705" s="21">
        <v>0</v>
      </c>
      <c r="AM705" s="21">
        <v>0</v>
      </c>
      <c r="AN705" s="21">
        <v>0</v>
      </c>
      <c r="AO705" s="21">
        <v>0</v>
      </c>
      <c r="AP705" s="21">
        <v>0</v>
      </c>
      <c r="AQ705" s="21">
        <v>0</v>
      </c>
      <c r="AR705" s="21">
        <v>0</v>
      </c>
    </row>
    <row r="706" spans="8:44" x14ac:dyDescent="0.35">
      <c r="H706" s="16" t="str">
        <f xml:space="preserve"> _xll.EPMOlapMemberO("[CONTRATO].[PARENTH1].[C45272024]","","C45272024","","000;001")</f>
        <v>C45272024</v>
      </c>
      <c r="I706" s="16" t="str">
        <f xml:space="preserve"> _xll.EPMOlapMemberO("[AREA].[PARENTH1].[10000000020003]","","Gcia. Afiliaciones y","","000;001")</f>
        <v>Gcia. Afiliaciones y</v>
      </c>
      <c r="J706" s="17" t="str">
        <f xml:space="preserve"> _xll.EPMOlapMemberO("[RUBRO].[PARENTH1].[5130200000]","","AVALUOS","","000;001")</f>
        <v>AVALUOS</v>
      </c>
      <c r="K706" s="18" t="s">
        <v>2365</v>
      </c>
      <c r="L706" s="18" t="s">
        <v>40</v>
      </c>
      <c r="M706" s="28" t="s">
        <v>60</v>
      </c>
      <c r="N706" s="18" t="s">
        <v>29</v>
      </c>
      <c r="O706" s="18" t="s">
        <v>61</v>
      </c>
      <c r="P706" s="28" t="s">
        <v>62</v>
      </c>
      <c r="Q706" s="28" t="s">
        <v>63</v>
      </c>
      <c r="R706" s="18" t="s">
        <v>64</v>
      </c>
      <c r="S706" s="18" t="s">
        <v>65</v>
      </c>
      <c r="T706" s="18" t="s">
        <v>35</v>
      </c>
      <c r="U706" s="18" t="s">
        <v>63</v>
      </c>
      <c r="V706" s="18" t="s">
        <v>66</v>
      </c>
      <c r="W706" s="18" t="s">
        <v>67</v>
      </c>
      <c r="X706" s="18" t="s">
        <v>40</v>
      </c>
      <c r="Y706" s="18" t="s">
        <v>40</v>
      </c>
      <c r="Z706" s="19" t="s">
        <v>68</v>
      </c>
      <c r="AA706" s="20">
        <v>457313589</v>
      </c>
      <c r="AB706" s="19">
        <v>66000000</v>
      </c>
      <c r="AC706" s="21">
        <v>66000000</v>
      </c>
      <c r="AD706" s="21">
        <v>0</v>
      </c>
      <c r="AE706" s="21">
        <v>0</v>
      </c>
      <c r="AF706" s="21">
        <v>0</v>
      </c>
      <c r="AG706" s="21">
        <v>0</v>
      </c>
      <c r="AH706" s="21">
        <v>0</v>
      </c>
      <c r="AI706" s="21">
        <v>0</v>
      </c>
      <c r="AJ706" s="21">
        <v>0</v>
      </c>
      <c r="AK706" s="21">
        <v>0</v>
      </c>
      <c r="AL706" s="21">
        <v>0</v>
      </c>
      <c r="AM706" s="21">
        <v>0</v>
      </c>
      <c r="AN706" s="21">
        <v>0</v>
      </c>
      <c r="AO706" s="21">
        <v>0</v>
      </c>
      <c r="AP706" s="21">
        <v>0</v>
      </c>
      <c r="AQ706" s="21">
        <v>0</v>
      </c>
      <c r="AR706" s="21">
        <v>0</v>
      </c>
    </row>
    <row r="707" spans="8:44" x14ac:dyDescent="0.35">
      <c r="H707" s="16" t="str">
        <f xml:space="preserve"> _xll.EPMOlapMemberO("[CONTRATO].[PARENTH1].[C45282024]","","C45282024","","000;001")</f>
        <v>C45282024</v>
      </c>
      <c r="I707" s="16" t="str">
        <f xml:space="preserve"> _xll.EPMOlapMemberO("[AREA].[PARENTH1].[10000000020003]","","Gcia. Afiliaciones y","","000;001")</f>
        <v>Gcia. Afiliaciones y</v>
      </c>
      <c r="J707" s="17" t="str">
        <f xml:space="preserve"> _xll.EPMOlapMemberO("[RUBRO].[PARENTH1].[5130200000]","","AVALUOS","","000;001")</f>
        <v>AVALUOS</v>
      </c>
      <c r="K707" s="18" t="s">
        <v>2366</v>
      </c>
      <c r="L707" s="18" t="s">
        <v>40</v>
      </c>
      <c r="M707" s="28" t="s">
        <v>60</v>
      </c>
      <c r="N707" s="18" t="s">
        <v>29</v>
      </c>
      <c r="O707" s="18" t="s">
        <v>61</v>
      </c>
      <c r="P707" s="28" t="s">
        <v>62</v>
      </c>
      <c r="Q707" s="28" t="s">
        <v>63</v>
      </c>
      <c r="R707" s="18" t="s">
        <v>64</v>
      </c>
      <c r="S707" s="18" t="s">
        <v>65</v>
      </c>
      <c r="T707" s="18" t="s">
        <v>35</v>
      </c>
      <c r="U707" s="18" t="s">
        <v>63</v>
      </c>
      <c r="V707" s="18" t="s">
        <v>66</v>
      </c>
      <c r="W707" s="18" t="s">
        <v>67</v>
      </c>
      <c r="X707" s="18" t="s">
        <v>40</v>
      </c>
      <c r="Y707" s="18" t="s">
        <v>40</v>
      </c>
      <c r="Z707" s="19" t="s">
        <v>68</v>
      </c>
      <c r="AA707" s="20">
        <v>457313589</v>
      </c>
      <c r="AB707" s="19">
        <v>74659200</v>
      </c>
      <c r="AC707" s="21">
        <v>74659200</v>
      </c>
      <c r="AD707" s="21">
        <v>0</v>
      </c>
      <c r="AE707" s="21">
        <v>0</v>
      </c>
      <c r="AF707" s="21">
        <v>0</v>
      </c>
      <c r="AG707" s="21">
        <v>0</v>
      </c>
      <c r="AH707" s="21">
        <v>0</v>
      </c>
      <c r="AI707" s="21">
        <v>0</v>
      </c>
      <c r="AJ707" s="21">
        <v>0</v>
      </c>
      <c r="AK707" s="21">
        <v>0</v>
      </c>
      <c r="AL707" s="21">
        <v>0</v>
      </c>
      <c r="AM707" s="21">
        <v>0</v>
      </c>
      <c r="AN707" s="21">
        <v>0</v>
      </c>
      <c r="AO707" s="21">
        <v>0</v>
      </c>
      <c r="AP707" s="21">
        <v>0</v>
      </c>
      <c r="AQ707" s="21">
        <v>0</v>
      </c>
      <c r="AR707" s="21">
        <v>0</v>
      </c>
    </row>
    <row r="708" spans="8:44" x14ac:dyDescent="0.35">
      <c r="H708" s="16" t="str">
        <f xml:space="preserve"> _xll.EPMOlapMemberO("[CONTRATO].[PARENTH1].[C45292024]","","C45292024","","000;001")</f>
        <v>C45292024</v>
      </c>
      <c r="I708" s="16" t="str">
        <f xml:space="preserve"> _xll.EPMOlapMemberO("[AREA].[PARENTH1].[10000000020003]","","Gcia. Afiliaciones y","","000;001")</f>
        <v>Gcia. Afiliaciones y</v>
      </c>
      <c r="J708" s="17" t="str">
        <f xml:space="preserve"> _xll.EPMOlapMemberO("[RUBRO].[PARENTH1].[5130200000]","","AVALUOS","","000;001")</f>
        <v>AVALUOS</v>
      </c>
      <c r="K708" s="18" t="s">
        <v>2367</v>
      </c>
      <c r="L708" s="18" t="s">
        <v>40</v>
      </c>
      <c r="M708" s="28" t="s">
        <v>60</v>
      </c>
      <c r="N708" s="18" t="s">
        <v>29</v>
      </c>
      <c r="O708" s="18" t="s">
        <v>61</v>
      </c>
      <c r="P708" s="28" t="s">
        <v>62</v>
      </c>
      <c r="Q708" s="28" t="s">
        <v>63</v>
      </c>
      <c r="R708" s="18" t="s">
        <v>64</v>
      </c>
      <c r="S708" s="18" t="s">
        <v>65</v>
      </c>
      <c r="T708" s="18" t="s">
        <v>35</v>
      </c>
      <c r="U708" s="18" t="s">
        <v>63</v>
      </c>
      <c r="V708" s="18" t="s">
        <v>66</v>
      </c>
      <c r="W708" s="18" t="s">
        <v>67</v>
      </c>
      <c r="X708" s="18" t="s">
        <v>40</v>
      </c>
      <c r="Y708" s="18" t="s">
        <v>40</v>
      </c>
      <c r="Z708" s="19" t="s">
        <v>68</v>
      </c>
      <c r="AA708" s="20">
        <v>457313589</v>
      </c>
      <c r="AB708" s="19">
        <v>42000000</v>
      </c>
      <c r="AC708" s="21">
        <v>42000000</v>
      </c>
      <c r="AD708" s="21">
        <v>0</v>
      </c>
      <c r="AE708" s="21">
        <v>0</v>
      </c>
      <c r="AF708" s="21">
        <v>0</v>
      </c>
      <c r="AG708" s="21">
        <v>0</v>
      </c>
      <c r="AH708" s="21">
        <v>0</v>
      </c>
      <c r="AI708" s="21">
        <v>0</v>
      </c>
      <c r="AJ708" s="21">
        <v>0</v>
      </c>
      <c r="AK708" s="21">
        <v>0</v>
      </c>
      <c r="AL708" s="21">
        <v>0</v>
      </c>
      <c r="AM708" s="21">
        <v>0</v>
      </c>
      <c r="AN708" s="21">
        <v>0</v>
      </c>
      <c r="AO708" s="21">
        <v>0</v>
      </c>
      <c r="AP708" s="21">
        <v>0</v>
      </c>
      <c r="AQ708" s="21">
        <v>0</v>
      </c>
      <c r="AR708" s="21">
        <v>0</v>
      </c>
    </row>
    <row r="709" spans="8:44" x14ac:dyDescent="0.35">
      <c r="H709" s="16" t="str">
        <f xml:space="preserve"> _xll.EPMOlapMemberO("[CONTRATO].[PARENTH1].[C45302024]","","C45302024","","000;001")</f>
        <v>C45302024</v>
      </c>
      <c r="I709" s="16" t="str">
        <f xml:space="preserve"> _xll.EPMOlapMemberO("[AREA].[PARENTH1].[10000000020003]","","Gcia. Afiliaciones y","","000;001")</f>
        <v>Gcia. Afiliaciones y</v>
      </c>
      <c r="J709" s="17" t="str">
        <f xml:space="preserve"> _xll.EPMOlapMemberO("[RUBRO].[PARENTH1].[5130200000]","","AVALUOS","","000;001")</f>
        <v>AVALUOS</v>
      </c>
      <c r="K709" s="18" t="s">
        <v>2368</v>
      </c>
      <c r="L709" s="18" t="s">
        <v>40</v>
      </c>
      <c r="M709" s="28" t="s">
        <v>60</v>
      </c>
      <c r="N709" s="18" t="s">
        <v>29</v>
      </c>
      <c r="O709" s="18" t="s">
        <v>61</v>
      </c>
      <c r="P709" s="28" t="s">
        <v>62</v>
      </c>
      <c r="Q709" s="28" t="s">
        <v>63</v>
      </c>
      <c r="R709" s="18" t="s">
        <v>64</v>
      </c>
      <c r="S709" s="18" t="s">
        <v>65</v>
      </c>
      <c r="T709" s="18" t="s">
        <v>35</v>
      </c>
      <c r="U709" s="18" t="s">
        <v>63</v>
      </c>
      <c r="V709" s="18" t="s">
        <v>66</v>
      </c>
      <c r="W709" s="18" t="s">
        <v>67</v>
      </c>
      <c r="X709" s="18" t="s">
        <v>40</v>
      </c>
      <c r="Y709" s="18" t="s">
        <v>40</v>
      </c>
      <c r="Z709" s="19" t="s">
        <v>68</v>
      </c>
      <c r="AA709" s="20">
        <v>457313589</v>
      </c>
      <c r="AB709" s="19">
        <v>68437600</v>
      </c>
      <c r="AC709" s="21">
        <v>68437600</v>
      </c>
      <c r="AD709" s="21">
        <v>0</v>
      </c>
      <c r="AE709" s="21">
        <v>0</v>
      </c>
      <c r="AF709" s="21">
        <v>0</v>
      </c>
      <c r="AG709" s="21">
        <v>0</v>
      </c>
      <c r="AH709" s="21">
        <v>0</v>
      </c>
      <c r="AI709" s="21">
        <v>0</v>
      </c>
      <c r="AJ709" s="21">
        <v>0</v>
      </c>
      <c r="AK709" s="21">
        <v>0</v>
      </c>
      <c r="AL709" s="21">
        <v>0</v>
      </c>
      <c r="AM709" s="21">
        <v>0</v>
      </c>
      <c r="AN709" s="21">
        <v>0</v>
      </c>
      <c r="AO709" s="21">
        <v>0</v>
      </c>
      <c r="AP709" s="21">
        <v>0</v>
      </c>
      <c r="AQ709" s="21">
        <v>0</v>
      </c>
      <c r="AR709" s="21">
        <v>0</v>
      </c>
    </row>
    <row r="710" spans="8:44" x14ac:dyDescent="0.35">
      <c r="H710" s="16" t="str">
        <f xml:space="preserve"> _xll.EPMOlapMemberO("[CONTRATO].[PARENTH1].[C45312024]","","C45312024","","000;001")</f>
        <v>C45312024</v>
      </c>
      <c r="I710" s="16" t="str">
        <f xml:space="preserve"> _xll.EPMOlapMemberO("[AREA].[PARENTH1].[10000000020003]","","Gcia. Afiliaciones y","","000;001")</f>
        <v>Gcia. Afiliaciones y</v>
      </c>
      <c r="J710" s="17" t="str">
        <f xml:space="preserve"> _xll.EPMOlapMemberO("[RUBRO].[PARENTH1].[5130200000]","","AVALUOS","","000;001")</f>
        <v>AVALUOS</v>
      </c>
      <c r="K710" s="18" t="s">
        <v>2369</v>
      </c>
      <c r="L710" s="18" t="s">
        <v>40</v>
      </c>
      <c r="M710" s="28" t="s">
        <v>60</v>
      </c>
      <c r="N710" s="18" t="s">
        <v>29</v>
      </c>
      <c r="O710" s="18" t="s">
        <v>61</v>
      </c>
      <c r="P710" s="28" t="s">
        <v>62</v>
      </c>
      <c r="Q710" s="28" t="s">
        <v>63</v>
      </c>
      <c r="R710" s="18" t="s">
        <v>64</v>
      </c>
      <c r="S710" s="18" t="s">
        <v>65</v>
      </c>
      <c r="T710" s="18" t="s">
        <v>35</v>
      </c>
      <c r="U710" s="18" t="s">
        <v>63</v>
      </c>
      <c r="V710" s="18" t="s">
        <v>66</v>
      </c>
      <c r="W710" s="18" t="s">
        <v>67</v>
      </c>
      <c r="X710" s="18" t="s">
        <v>40</v>
      </c>
      <c r="Y710" s="18" t="s">
        <v>40</v>
      </c>
      <c r="Z710" s="19" t="s">
        <v>68</v>
      </c>
      <c r="AA710" s="20">
        <v>457313589</v>
      </c>
      <c r="AB710" s="19">
        <v>142800000</v>
      </c>
      <c r="AC710" s="21">
        <v>142800000</v>
      </c>
      <c r="AD710" s="21">
        <v>0</v>
      </c>
      <c r="AE710" s="21">
        <v>0</v>
      </c>
      <c r="AF710" s="21">
        <v>0</v>
      </c>
      <c r="AG710" s="21">
        <v>0</v>
      </c>
      <c r="AH710" s="21">
        <v>0</v>
      </c>
      <c r="AI710" s="21">
        <v>0</v>
      </c>
      <c r="AJ710" s="21">
        <v>0</v>
      </c>
      <c r="AK710" s="21">
        <v>0</v>
      </c>
      <c r="AL710" s="21">
        <v>0</v>
      </c>
      <c r="AM710" s="21">
        <v>0</v>
      </c>
      <c r="AN710" s="21">
        <v>0</v>
      </c>
      <c r="AO710" s="21">
        <v>0</v>
      </c>
      <c r="AP710" s="21">
        <v>0</v>
      </c>
      <c r="AQ710" s="21">
        <v>0</v>
      </c>
      <c r="AR710" s="21">
        <v>0</v>
      </c>
    </row>
    <row r="711" spans="8:44" ht="29" x14ac:dyDescent="0.35">
      <c r="H711" s="16" t="str">
        <f xml:space="preserve"> _xll.EPMOlapMemberO("[CONTRATO].[PARENTH1].[C05862024]","","C05862024","","000;001")</f>
        <v>C05862024</v>
      </c>
      <c r="I711" s="16" t="str">
        <f xml:space="preserve"> _xll.EPMOlapMemberO("[AREA].[PARENTH1].[10000000091003]","","Ofic. Tecnologías de","","000;001")</f>
        <v>Ofic. Tecnologías de</v>
      </c>
      <c r="J711" s="17" t="str">
        <f xml:space="preserve"> _xll.EPMOlapMemberO("[RUBRO].[PARENTH1].[5130200000]","","AVALUOS","","000;001")</f>
        <v>AVALUOS</v>
      </c>
      <c r="K711" s="18" t="s">
        <v>2370</v>
      </c>
      <c r="L711" s="18" t="s">
        <v>40</v>
      </c>
      <c r="M711" s="28" t="s">
        <v>28</v>
      </c>
      <c r="N711" s="18" t="s">
        <v>29</v>
      </c>
      <c r="O711" s="18" t="s">
        <v>960</v>
      </c>
      <c r="P711" s="28" t="s">
        <v>40</v>
      </c>
      <c r="Q711" s="28" t="s">
        <v>961</v>
      </c>
      <c r="R711" s="18" t="s">
        <v>290</v>
      </c>
      <c r="S711" s="18" t="s">
        <v>838</v>
      </c>
      <c r="T711" s="18" t="s">
        <v>35</v>
      </c>
      <c r="U711" s="18" t="s">
        <v>962</v>
      </c>
      <c r="V711" s="18" t="s">
        <v>131</v>
      </c>
      <c r="W711" s="18" t="s">
        <v>963</v>
      </c>
      <c r="X711" s="18" t="s">
        <v>39</v>
      </c>
      <c r="Y711" s="18" t="s">
        <v>40</v>
      </c>
      <c r="Z711" s="19" t="s">
        <v>942</v>
      </c>
      <c r="AA711" s="20">
        <v>1978262247</v>
      </c>
      <c r="AB711" s="19">
        <v>663553397</v>
      </c>
      <c r="AC711" s="21">
        <v>0</v>
      </c>
      <c r="AD711" s="21">
        <v>0</v>
      </c>
      <c r="AE711" s="21">
        <v>0</v>
      </c>
      <c r="AF711" s="21">
        <v>66355340</v>
      </c>
      <c r="AG711" s="21">
        <v>66355340</v>
      </c>
      <c r="AH711" s="21">
        <v>66355340</v>
      </c>
      <c r="AI711" s="21">
        <v>66355340</v>
      </c>
      <c r="AJ711" s="21">
        <v>66355340</v>
      </c>
      <c r="AK711" s="21">
        <v>66355340</v>
      </c>
      <c r="AL711" s="21">
        <v>66355340</v>
      </c>
      <c r="AM711" s="21">
        <v>66355340</v>
      </c>
      <c r="AN711" s="21">
        <v>132710677</v>
      </c>
      <c r="AO711" s="21">
        <v>0</v>
      </c>
      <c r="AP711" s="21">
        <v>0</v>
      </c>
      <c r="AQ711" s="21">
        <v>0</v>
      </c>
      <c r="AR711" s="21">
        <v>0</v>
      </c>
    </row>
    <row r="712" spans="8:44" x14ac:dyDescent="0.35">
      <c r="H712" s="16" t="str">
        <f xml:space="preserve"> _xll.EPMOlapMemberO("[CONTRATO].[PARENTH1].[C56292024]","","C56292024","","000;001")</f>
        <v>C56292024</v>
      </c>
      <c r="I712" s="16" t="str">
        <f xml:space="preserve"> _xll.EPMOlapMemberO("[AREA].[PARENTH1].[10000000033003]","","Gcia. Logística","","000;001")</f>
        <v>Gcia. Logística</v>
      </c>
      <c r="J712" s="17" t="str">
        <f xml:space="preserve"> _xll.EPMOlapMemberO("[RUBRO].[PARENTH1].[5130200000]","","AVALUOS","","000;001")</f>
        <v>AVALUOS</v>
      </c>
      <c r="K712" s="18" t="s">
        <v>2371</v>
      </c>
      <c r="L712" s="18" t="s">
        <v>40</v>
      </c>
      <c r="M712" s="28" t="s">
        <v>44</v>
      </c>
      <c r="N712" s="18" t="s">
        <v>29</v>
      </c>
      <c r="O712" s="18" t="s">
        <v>61</v>
      </c>
      <c r="P712" s="28" t="s">
        <v>2372</v>
      </c>
      <c r="Q712" s="28" t="s">
        <v>2373</v>
      </c>
      <c r="R712" s="18" t="s">
        <v>2374</v>
      </c>
      <c r="S712" s="18" t="s">
        <v>48</v>
      </c>
      <c r="T712" s="18" t="s">
        <v>35</v>
      </c>
      <c r="U712" s="18" t="s">
        <v>2375</v>
      </c>
      <c r="V712" s="18" t="s">
        <v>51</v>
      </c>
      <c r="W712" s="18" t="s">
        <v>67</v>
      </c>
      <c r="X712" s="18" t="s">
        <v>58</v>
      </c>
      <c r="Y712" s="18" t="s">
        <v>40</v>
      </c>
      <c r="Z712" s="19" t="s">
        <v>68</v>
      </c>
      <c r="AA712" s="20">
        <v>809423567</v>
      </c>
      <c r="AB712" s="19">
        <v>60500000</v>
      </c>
      <c r="AC712" s="21">
        <v>0</v>
      </c>
      <c r="AD712" s="21">
        <v>0</v>
      </c>
      <c r="AE712" s="21">
        <v>5500000</v>
      </c>
      <c r="AF712" s="21">
        <v>5500000</v>
      </c>
      <c r="AG712" s="21">
        <v>5500000</v>
      </c>
      <c r="AH712" s="21">
        <v>5500000</v>
      </c>
      <c r="AI712" s="21">
        <v>5500000</v>
      </c>
      <c r="AJ712" s="21">
        <v>5500000</v>
      </c>
      <c r="AK712" s="21">
        <v>5500000</v>
      </c>
      <c r="AL712" s="21">
        <v>5500000</v>
      </c>
      <c r="AM712" s="21">
        <v>5500000</v>
      </c>
      <c r="AN712" s="21">
        <v>11000000</v>
      </c>
      <c r="AO712" s="21">
        <v>0</v>
      </c>
      <c r="AP712" s="21">
        <v>0</v>
      </c>
      <c r="AQ712" s="21">
        <v>0</v>
      </c>
      <c r="AR712" s="21">
        <v>0</v>
      </c>
    </row>
    <row r="713" spans="8:44" ht="43.5" x14ac:dyDescent="0.35">
      <c r="H713" s="16" t="str">
        <f xml:space="preserve"> _xll.EPMOlapMemberO("[CONTRATO].[PARENTH1].[C00012024]","","C00012024","","000;001")</f>
        <v>C00012024</v>
      </c>
      <c r="I713" s="16" t="str">
        <f xml:space="preserve"> _xll.EPMOlapMemberO("[AREA].[PARENTH1].[10000000091005]","","Ofic. Gestión Integr","","000;001")</f>
        <v>Ofic. Gestión Integr</v>
      </c>
      <c r="J713" s="17" t="str">
        <f xml:space="preserve"> _xll.EPMOlapMemberO("[RUBRO].[PARENTH1].[5130200000]","","AVALUOS","","000;001")</f>
        <v>AVALUOS</v>
      </c>
      <c r="K713" s="18" t="s">
        <v>2376</v>
      </c>
      <c r="L713" s="18" t="s">
        <v>40</v>
      </c>
      <c r="M713" s="28" t="s">
        <v>2377</v>
      </c>
      <c r="N713" s="18" t="s">
        <v>29</v>
      </c>
      <c r="O713" s="18" t="s">
        <v>61</v>
      </c>
      <c r="P713" s="28" t="s">
        <v>40</v>
      </c>
      <c r="Q713" s="28" t="s">
        <v>2378</v>
      </c>
      <c r="R713" s="18" t="s">
        <v>120</v>
      </c>
      <c r="S713" s="18" t="s">
        <v>615</v>
      </c>
      <c r="T713" s="18" t="s">
        <v>35</v>
      </c>
      <c r="U713" s="18" t="s">
        <v>2379</v>
      </c>
      <c r="V713" s="18" t="s">
        <v>2380</v>
      </c>
      <c r="W713" s="18" t="s">
        <v>67</v>
      </c>
      <c r="X713" s="18" t="s">
        <v>40</v>
      </c>
      <c r="Y713" s="18" t="s">
        <v>2381</v>
      </c>
      <c r="Z713" s="19" t="s">
        <v>68</v>
      </c>
      <c r="AA713" s="20">
        <v>510732076</v>
      </c>
      <c r="AB713" s="19">
        <v>65000000</v>
      </c>
      <c r="AC713" s="21">
        <v>0</v>
      </c>
      <c r="AD713" s="21">
        <v>0</v>
      </c>
      <c r="AE713" s="21">
        <v>6500000</v>
      </c>
      <c r="AF713" s="21">
        <v>6500000</v>
      </c>
      <c r="AG713" s="21">
        <v>6500000</v>
      </c>
      <c r="AH713" s="21">
        <v>6500000</v>
      </c>
      <c r="AI713" s="21">
        <v>6500000</v>
      </c>
      <c r="AJ713" s="21">
        <v>6500000</v>
      </c>
      <c r="AK713" s="21">
        <v>6500000</v>
      </c>
      <c r="AL713" s="21">
        <v>6500000</v>
      </c>
      <c r="AM713" s="21">
        <v>6500000</v>
      </c>
      <c r="AN713" s="21">
        <v>6500000</v>
      </c>
      <c r="AO713" s="21">
        <v>0</v>
      </c>
      <c r="AP713" s="21">
        <v>0</v>
      </c>
      <c r="AQ713" s="21">
        <v>0</v>
      </c>
      <c r="AR713" s="21">
        <v>0</v>
      </c>
    </row>
    <row r="714" spans="8:44" ht="29" x14ac:dyDescent="0.35">
      <c r="H714" s="16" t="str">
        <f xml:space="preserve"> _xll.EPMOlapMemberO("[CONTRATO].[PARENTH1].[C00022024]","","C00022024","","000;001")</f>
        <v>C00022024</v>
      </c>
      <c r="I714" s="16" t="str">
        <f xml:space="preserve"> _xll.EPMOlapMemberO("[AREA].[PARENTH1].[10000000091005]","","Ofic. Gestión Integr","","000;001")</f>
        <v>Ofic. Gestión Integr</v>
      </c>
      <c r="J714" s="17" t="str">
        <f xml:space="preserve"> _xll.EPMOlapMemberO("[RUBRO].[PARENTH1].[5130200000]","","AVALUOS","","000;001")</f>
        <v>AVALUOS</v>
      </c>
      <c r="K714" s="18" t="s">
        <v>2382</v>
      </c>
      <c r="L714" s="18" t="s">
        <v>40</v>
      </c>
      <c r="M714" s="28" t="s">
        <v>2377</v>
      </c>
      <c r="N714" s="18" t="s">
        <v>29</v>
      </c>
      <c r="O714" s="18" t="s">
        <v>61</v>
      </c>
      <c r="P714" s="28" t="s">
        <v>40</v>
      </c>
      <c r="Q714" s="28" t="s">
        <v>2383</v>
      </c>
      <c r="R714" s="18" t="s">
        <v>1339</v>
      </c>
      <c r="S714" s="18" t="s">
        <v>945</v>
      </c>
      <c r="T714" s="18" t="s">
        <v>35</v>
      </c>
      <c r="U714" s="18" t="s">
        <v>2384</v>
      </c>
      <c r="V714" s="18" t="s">
        <v>2380</v>
      </c>
      <c r="W714" s="18" t="s">
        <v>67</v>
      </c>
      <c r="X714" s="18" t="s">
        <v>40</v>
      </c>
      <c r="Y714" s="18" t="s">
        <v>2385</v>
      </c>
      <c r="Z714" s="19" t="s">
        <v>68</v>
      </c>
      <c r="AA714" s="20">
        <v>510732076</v>
      </c>
      <c r="AB714" s="19">
        <v>15591437</v>
      </c>
      <c r="AC714" s="21">
        <v>0</v>
      </c>
      <c r="AD714" s="21">
        <v>0</v>
      </c>
      <c r="AE714" s="21">
        <v>0</v>
      </c>
      <c r="AF714" s="21">
        <v>0</v>
      </c>
      <c r="AG714" s="21">
        <v>0</v>
      </c>
      <c r="AH714" s="21">
        <v>0</v>
      </c>
      <c r="AI714" s="21">
        <v>0</v>
      </c>
      <c r="AJ714" s="21">
        <v>0</v>
      </c>
      <c r="AK714" s="21">
        <v>15591437</v>
      </c>
      <c r="AL714" s="21">
        <v>0</v>
      </c>
      <c r="AM714" s="21">
        <v>0</v>
      </c>
      <c r="AN714" s="21">
        <v>0</v>
      </c>
      <c r="AO714" s="21">
        <v>0</v>
      </c>
      <c r="AP714" s="21">
        <v>0</v>
      </c>
      <c r="AQ714" s="21">
        <v>0</v>
      </c>
      <c r="AR714" s="21">
        <v>0</v>
      </c>
    </row>
    <row r="715" spans="8:44" ht="43.5" x14ac:dyDescent="0.35">
      <c r="H715" s="16" t="str">
        <f xml:space="preserve"> _xll.EPMOlapMemberO("[CONTRATO].[PARENTH1].[C00032024]","","C00032024","","000;001")</f>
        <v>C00032024</v>
      </c>
      <c r="I715" s="16" t="str">
        <f xml:space="preserve"> _xll.EPMOlapMemberO("[AREA].[PARENTH1].[10000000091005]","","Ofic. Gestión Integr","","000;001")</f>
        <v>Ofic. Gestión Integr</v>
      </c>
      <c r="J715" s="17" t="str">
        <f xml:space="preserve"> _xll.EPMOlapMemberO("[RUBRO].[PARENTH1].[5130200000]","","AVALUOS","","000;001")</f>
        <v>AVALUOS</v>
      </c>
      <c r="K715" s="18" t="s">
        <v>2386</v>
      </c>
      <c r="L715" s="18" t="s">
        <v>40</v>
      </c>
      <c r="M715" s="28" t="s">
        <v>2377</v>
      </c>
      <c r="N715" s="18" t="s">
        <v>29</v>
      </c>
      <c r="O715" s="18" t="s">
        <v>61</v>
      </c>
      <c r="P715" s="28" t="s">
        <v>40</v>
      </c>
      <c r="Q715" s="28" t="s">
        <v>2387</v>
      </c>
      <c r="R715" s="18" t="s">
        <v>1339</v>
      </c>
      <c r="S715" s="18" t="s">
        <v>948</v>
      </c>
      <c r="T715" s="18" t="s">
        <v>35</v>
      </c>
      <c r="U715" s="18" t="s">
        <v>2388</v>
      </c>
      <c r="V715" s="18" t="s">
        <v>2389</v>
      </c>
      <c r="W715" s="18" t="s">
        <v>67</v>
      </c>
      <c r="X715" s="18" t="s">
        <v>40</v>
      </c>
      <c r="Y715" s="18" t="s">
        <v>40</v>
      </c>
      <c r="Z715" s="19" t="s">
        <v>68</v>
      </c>
      <c r="AA715" s="20">
        <v>510732076</v>
      </c>
      <c r="AB715" s="19">
        <v>17850000</v>
      </c>
      <c r="AC715" s="21">
        <v>0</v>
      </c>
      <c r="AD715" s="21">
        <v>0</v>
      </c>
      <c r="AE715" s="21">
        <v>0</v>
      </c>
      <c r="AF715" s="21">
        <v>0</v>
      </c>
      <c r="AG715" s="21">
        <v>17850000</v>
      </c>
      <c r="AH715" s="21">
        <v>0</v>
      </c>
      <c r="AI715" s="21">
        <v>0</v>
      </c>
      <c r="AJ715" s="21">
        <v>0</v>
      </c>
      <c r="AK715" s="21">
        <v>0</v>
      </c>
      <c r="AL715" s="21">
        <v>0</v>
      </c>
      <c r="AM715" s="21">
        <v>0</v>
      </c>
      <c r="AN715" s="21">
        <v>0</v>
      </c>
      <c r="AO715" s="21">
        <v>0</v>
      </c>
      <c r="AP715" s="21">
        <v>0</v>
      </c>
      <c r="AQ715" s="21">
        <v>0</v>
      </c>
      <c r="AR715" s="21">
        <v>0</v>
      </c>
    </row>
    <row r="716" spans="8:44" x14ac:dyDescent="0.35">
      <c r="H716" s="16" t="str">
        <f xml:space="preserve"> _xll.EPMOlapMemberO("[CONTRATO].[PARENTH1].[C00042024]","","C00042024","","000;001")</f>
        <v>C00042024</v>
      </c>
      <c r="I716" s="16" t="str">
        <f xml:space="preserve"> _xll.EPMOlapMemberO("[AREA].[PARENTH1].[10000000091005]","","Ofic. Gestión Integr","","000;001")</f>
        <v>Ofic. Gestión Integr</v>
      </c>
      <c r="J716" s="17" t="str">
        <f xml:space="preserve"> _xll.EPMOlapMemberO("[RUBRO].[PARENTH1].[5130200000]","","AVALUOS","","000;001")</f>
        <v>AVALUOS</v>
      </c>
      <c r="K716" s="18" t="s">
        <v>2390</v>
      </c>
      <c r="L716" s="18" t="s">
        <v>40</v>
      </c>
      <c r="M716" s="28" t="s">
        <v>2377</v>
      </c>
      <c r="N716" s="18" t="s">
        <v>29</v>
      </c>
      <c r="O716" s="18" t="s">
        <v>61</v>
      </c>
      <c r="P716" s="28" t="s">
        <v>40</v>
      </c>
      <c r="Q716" s="28" t="s">
        <v>2391</v>
      </c>
      <c r="R716" s="18" t="s">
        <v>2392</v>
      </c>
      <c r="S716" s="18" t="s">
        <v>48</v>
      </c>
      <c r="T716" s="18" t="s">
        <v>35</v>
      </c>
      <c r="U716" s="18" t="s">
        <v>2393</v>
      </c>
      <c r="V716" s="18" t="s">
        <v>2380</v>
      </c>
      <c r="W716" s="18" t="s">
        <v>67</v>
      </c>
      <c r="X716" s="18" t="s">
        <v>40</v>
      </c>
      <c r="Y716" s="18" t="s">
        <v>40</v>
      </c>
      <c r="Z716" s="19" t="s">
        <v>68</v>
      </c>
      <c r="AA716" s="20">
        <v>510732076</v>
      </c>
      <c r="AB716" s="19">
        <v>44527788</v>
      </c>
      <c r="AC716" s="21">
        <v>3710649</v>
      </c>
      <c r="AD716" s="21">
        <v>3710649</v>
      </c>
      <c r="AE716" s="21">
        <v>3710649</v>
      </c>
      <c r="AF716" s="21">
        <v>3710649</v>
      </c>
      <c r="AG716" s="21">
        <v>3710649</v>
      </c>
      <c r="AH716" s="21">
        <v>3710649</v>
      </c>
      <c r="AI716" s="21">
        <v>3710649</v>
      </c>
      <c r="AJ716" s="21">
        <v>3710649</v>
      </c>
      <c r="AK716" s="21">
        <v>3710649</v>
      </c>
      <c r="AL716" s="21">
        <v>3710649</v>
      </c>
      <c r="AM716" s="21">
        <v>3710649</v>
      </c>
      <c r="AN716" s="21">
        <v>3710649</v>
      </c>
      <c r="AO716" s="21">
        <v>0</v>
      </c>
      <c r="AP716" s="21">
        <v>0</v>
      </c>
      <c r="AQ716" s="21">
        <v>0</v>
      </c>
      <c r="AR716" s="21">
        <v>0</v>
      </c>
    </row>
    <row r="717" spans="8:44" ht="29" x14ac:dyDescent="0.35">
      <c r="H717" s="16" t="str">
        <f xml:space="preserve"> _xll.EPMOlapMemberO("[CONTRATO].[PARENTH1].[C00052024]","","C00052024","","000;001")</f>
        <v>C00052024</v>
      </c>
      <c r="I717" s="16" t="str">
        <f xml:space="preserve"> _xll.EPMOlapMemberO("[AREA].[PARENTH1].[10000000091005]","","Ofic. Gestión Integr","","000;001")</f>
        <v>Ofic. Gestión Integr</v>
      </c>
      <c r="J717" s="17" t="str">
        <f xml:space="preserve"> _xll.EPMOlapMemberO("[RUBRO].[PARENTH1].[5130200000]","","AVALUOS","","000;001")</f>
        <v>AVALUOS</v>
      </c>
      <c r="K717" s="18" t="s">
        <v>2394</v>
      </c>
      <c r="L717" s="18" t="s">
        <v>40</v>
      </c>
      <c r="M717" s="28" t="s">
        <v>2377</v>
      </c>
      <c r="N717" s="18" t="s">
        <v>29</v>
      </c>
      <c r="O717" s="18" t="s">
        <v>61</v>
      </c>
      <c r="P717" s="28" t="s">
        <v>40</v>
      </c>
      <c r="Q717" s="28" t="s">
        <v>2395</v>
      </c>
      <c r="R717" s="18" t="s">
        <v>2392</v>
      </c>
      <c r="S717" s="18" t="s">
        <v>48</v>
      </c>
      <c r="T717" s="18" t="s">
        <v>35</v>
      </c>
      <c r="U717" s="18" t="s">
        <v>2395</v>
      </c>
      <c r="V717" s="18" t="s">
        <v>2380</v>
      </c>
      <c r="W717" s="18" t="s">
        <v>67</v>
      </c>
      <c r="X717" s="18" t="s">
        <v>40</v>
      </c>
      <c r="Y717" s="18" t="s">
        <v>2385</v>
      </c>
      <c r="Z717" s="19" t="s">
        <v>68</v>
      </c>
      <c r="AA717" s="20">
        <v>510732076</v>
      </c>
      <c r="AB717" s="19">
        <v>10000000</v>
      </c>
      <c r="AC717" s="21">
        <v>10000000</v>
      </c>
      <c r="AD717" s="21">
        <v>0</v>
      </c>
      <c r="AE717" s="21">
        <v>0</v>
      </c>
      <c r="AF717" s="21">
        <v>0</v>
      </c>
      <c r="AG717" s="21">
        <v>0</v>
      </c>
      <c r="AH717" s="21">
        <v>0</v>
      </c>
      <c r="AI717" s="21">
        <v>0</v>
      </c>
      <c r="AJ717" s="21">
        <v>0</v>
      </c>
      <c r="AK717" s="21">
        <v>0</v>
      </c>
      <c r="AL717" s="21">
        <v>0</v>
      </c>
      <c r="AM717" s="21">
        <v>0</v>
      </c>
      <c r="AN717" s="21">
        <v>0</v>
      </c>
      <c r="AO717" s="21">
        <v>0</v>
      </c>
      <c r="AP717" s="21">
        <v>0</v>
      </c>
      <c r="AQ717" s="21">
        <v>0</v>
      </c>
      <c r="AR717" s="21">
        <v>0</v>
      </c>
    </row>
    <row r="718" spans="8:44" ht="29" x14ac:dyDescent="0.35">
      <c r="H718" s="16" t="str">
        <f xml:space="preserve"> _xll.EPMOlapMemberO("[CONTRATO].[PARENTH1].[C00062024]","","C00062024","","000;001")</f>
        <v>C00062024</v>
      </c>
      <c r="I718" s="16" t="str">
        <f xml:space="preserve"> _xll.EPMOlapMemberO("[AREA].[PARENTH1].[10000000091005]","","Ofic. Gestión Integr","","000;001")</f>
        <v>Ofic. Gestión Integr</v>
      </c>
      <c r="J718" s="17" t="str">
        <f xml:space="preserve"> _xll.EPMOlapMemberO("[RUBRO].[PARENTH1].[5130200000]","","AVALUOS","","000;001")</f>
        <v>AVALUOS</v>
      </c>
      <c r="K718" s="18" t="s">
        <v>2396</v>
      </c>
      <c r="L718" s="18" t="s">
        <v>40</v>
      </c>
      <c r="M718" s="28" t="s">
        <v>2377</v>
      </c>
      <c r="N718" s="18" t="s">
        <v>29</v>
      </c>
      <c r="O718" s="18" t="s">
        <v>61</v>
      </c>
      <c r="P718" s="28" t="s">
        <v>2397</v>
      </c>
      <c r="Q718" s="28" t="s">
        <v>2398</v>
      </c>
      <c r="R718" s="18" t="s">
        <v>2392</v>
      </c>
      <c r="S718" s="18" t="s">
        <v>1034</v>
      </c>
      <c r="T718" s="18" t="s">
        <v>35</v>
      </c>
      <c r="U718" s="18" t="s">
        <v>2399</v>
      </c>
      <c r="V718" s="18" t="s">
        <v>2380</v>
      </c>
      <c r="W718" s="18" t="s">
        <v>67</v>
      </c>
      <c r="X718" s="18" t="s">
        <v>40</v>
      </c>
      <c r="Y718" s="18" t="s">
        <v>40</v>
      </c>
      <c r="Z718" s="19" t="s">
        <v>68</v>
      </c>
      <c r="AA718" s="20">
        <v>510732076</v>
      </c>
      <c r="AB718" s="19">
        <v>20739682</v>
      </c>
      <c r="AC718" s="21">
        <v>0</v>
      </c>
      <c r="AD718" s="21">
        <v>0</v>
      </c>
      <c r="AE718" s="21">
        <v>0</v>
      </c>
      <c r="AF718" s="21">
        <v>0</v>
      </c>
      <c r="AG718" s="21">
        <v>0</v>
      </c>
      <c r="AH718" s="21">
        <v>0</v>
      </c>
      <c r="AI718" s="21">
        <v>0</v>
      </c>
      <c r="AJ718" s="21">
        <v>0</v>
      </c>
      <c r="AK718" s="21">
        <v>0</v>
      </c>
      <c r="AL718" s="21">
        <v>20739682</v>
      </c>
      <c r="AM718" s="21">
        <v>0</v>
      </c>
      <c r="AN718" s="21">
        <v>0</v>
      </c>
      <c r="AO718" s="21">
        <v>0</v>
      </c>
      <c r="AP718" s="21">
        <v>0</v>
      </c>
      <c r="AQ718" s="21">
        <v>0</v>
      </c>
      <c r="AR718" s="21">
        <v>0</v>
      </c>
    </row>
    <row r="719" spans="8:44" ht="58" x14ac:dyDescent="0.35">
      <c r="H719" s="16" t="str">
        <f xml:space="preserve"> _xll.EPMOlapMemberO("[CONTRATO].[PARENTH1].[C00072024]","","C00072024","","000;001")</f>
        <v>C00072024</v>
      </c>
      <c r="I719" s="16" t="str">
        <f xml:space="preserve"> _xll.EPMOlapMemberO("[AREA].[PARENTH1].[10000000091005]","","Ofic. Gestión Integr","","000;001")</f>
        <v>Ofic. Gestión Integr</v>
      </c>
      <c r="J719" s="17" t="str">
        <f xml:space="preserve"> _xll.EPMOlapMemberO("[RUBRO].[PARENTH1].[5130200000]","","AVALUOS","","000;001")</f>
        <v>AVALUOS</v>
      </c>
      <c r="K719" s="18" t="s">
        <v>2400</v>
      </c>
      <c r="L719" s="18" t="s">
        <v>40</v>
      </c>
      <c r="M719" s="28" t="s">
        <v>2377</v>
      </c>
      <c r="N719" s="18" t="s">
        <v>29</v>
      </c>
      <c r="O719" s="18" t="s">
        <v>61</v>
      </c>
      <c r="P719" s="28" t="s">
        <v>2401</v>
      </c>
      <c r="Q719" s="28" t="s">
        <v>2402</v>
      </c>
      <c r="R719" s="18" t="s">
        <v>120</v>
      </c>
      <c r="S719" s="18" t="s">
        <v>615</v>
      </c>
      <c r="T719" s="18" t="s">
        <v>35</v>
      </c>
      <c r="U719" s="18" t="s">
        <v>2403</v>
      </c>
      <c r="V719" s="18" t="s">
        <v>2380</v>
      </c>
      <c r="W719" s="18" t="s">
        <v>67</v>
      </c>
      <c r="X719" s="18" t="s">
        <v>40</v>
      </c>
      <c r="Y719" s="18" t="s">
        <v>40</v>
      </c>
      <c r="Z719" s="19" t="s">
        <v>68</v>
      </c>
      <c r="AA719" s="20">
        <v>510732076</v>
      </c>
      <c r="AB719" s="19">
        <v>224700000</v>
      </c>
      <c r="AC719" s="21">
        <v>0</v>
      </c>
      <c r="AD719" s="21">
        <v>0</v>
      </c>
      <c r="AE719" s="21">
        <v>224700000</v>
      </c>
      <c r="AF719" s="21">
        <v>0</v>
      </c>
      <c r="AG719" s="21">
        <v>0</v>
      </c>
      <c r="AH719" s="21">
        <v>0</v>
      </c>
      <c r="AI719" s="21">
        <v>0</v>
      </c>
      <c r="AJ719" s="21">
        <v>0</v>
      </c>
      <c r="AK719" s="21">
        <v>0</v>
      </c>
      <c r="AL719" s="21">
        <v>0</v>
      </c>
      <c r="AM719" s="21">
        <v>0</v>
      </c>
      <c r="AN719" s="21">
        <v>0</v>
      </c>
      <c r="AO719" s="21">
        <v>0</v>
      </c>
      <c r="AP719" s="21">
        <v>0</v>
      </c>
      <c r="AQ719" s="21">
        <v>0</v>
      </c>
      <c r="AR719" s="21">
        <v>0</v>
      </c>
    </row>
    <row r="720" spans="8:44" x14ac:dyDescent="0.35">
      <c r="H720" s="16" t="str">
        <f xml:space="preserve"> _xll.EPMOlapMemberO("[CONTRATO].[PARENTH1].[C00082024]","","C00082024","","000;001")</f>
        <v>C00082024</v>
      </c>
      <c r="I720" s="16" t="str">
        <f xml:space="preserve"> _xll.EPMOlapMemberO("[AREA].[PARENTH1].[10000000091005]","","Ofic. Gestión Integr","","000;001")</f>
        <v>Ofic. Gestión Integr</v>
      </c>
      <c r="J720" s="17" t="str">
        <f xml:space="preserve"> _xll.EPMOlapMemberO("[RUBRO].[PARENTH1].[5130200000]","","AVALUOS","","000;001")</f>
        <v>AVALUOS</v>
      </c>
      <c r="K720" s="18" t="s">
        <v>2404</v>
      </c>
      <c r="L720" s="18" t="s">
        <v>40</v>
      </c>
      <c r="M720" s="28" t="s">
        <v>2377</v>
      </c>
      <c r="N720" s="18" t="s">
        <v>29</v>
      </c>
      <c r="O720" s="18" t="s">
        <v>61</v>
      </c>
      <c r="P720" s="28" t="s">
        <v>40</v>
      </c>
      <c r="Q720" s="28" t="s">
        <v>2405</v>
      </c>
      <c r="R720" s="18" t="s">
        <v>2392</v>
      </c>
      <c r="S720" s="18" t="s">
        <v>48</v>
      </c>
      <c r="T720" s="18" t="s">
        <v>35</v>
      </c>
      <c r="U720" s="18" t="s">
        <v>2406</v>
      </c>
      <c r="V720" s="18" t="s">
        <v>2389</v>
      </c>
      <c r="W720" s="18" t="s">
        <v>67</v>
      </c>
      <c r="X720" s="18" t="s">
        <v>40</v>
      </c>
      <c r="Y720" s="18" t="s">
        <v>2407</v>
      </c>
      <c r="Z720" s="19" t="s">
        <v>68</v>
      </c>
      <c r="AA720" s="20">
        <v>510732076</v>
      </c>
      <c r="AB720" s="19">
        <v>74000004</v>
      </c>
      <c r="AC720" s="21">
        <v>6166667</v>
      </c>
      <c r="AD720" s="21">
        <v>6166667</v>
      </c>
      <c r="AE720" s="21">
        <v>6166667</v>
      </c>
      <c r="AF720" s="21">
        <v>6166667</v>
      </c>
      <c r="AG720" s="21">
        <v>6166667</v>
      </c>
      <c r="AH720" s="21">
        <v>6166667</v>
      </c>
      <c r="AI720" s="21">
        <v>6166667</v>
      </c>
      <c r="AJ720" s="21">
        <v>6166667</v>
      </c>
      <c r="AK720" s="21">
        <v>6166667</v>
      </c>
      <c r="AL720" s="21">
        <v>6166667</v>
      </c>
      <c r="AM720" s="21">
        <v>6166667</v>
      </c>
      <c r="AN720" s="21">
        <v>6166667</v>
      </c>
      <c r="AO720" s="21">
        <v>0</v>
      </c>
      <c r="AP720" s="21">
        <v>0</v>
      </c>
      <c r="AQ720" s="21">
        <v>0</v>
      </c>
      <c r="AR720" s="21">
        <v>0</v>
      </c>
    </row>
    <row r="721" spans="8:44" x14ac:dyDescent="0.35">
      <c r="H721" s="16" t="str">
        <f xml:space="preserve"> _xll.EPMOlapMemberO("[CONTRATO].[PARENTH1].[C00092024]","","C00092024","","000;001")</f>
        <v>C00092024</v>
      </c>
      <c r="I721" s="16" t="str">
        <f xml:space="preserve"> _xll.EPMOlapMemberO("[AREA].[PARENTH1].[10000000091005]","","Ofic. Gestión Integr","","000;001")</f>
        <v>Ofic. Gestión Integr</v>
      </c>
      <c r="J721" s="17" t="str">
        <f xml:space="preserve"> _xll.EPMOlapMemberO("[RUBRO].[PARENTH1].[5130200000]","","AVALUOS","","000;001")</f>
        <v>AVALUOS</v>
      </c>
      <c r="K721" s="18" t="s">
        <v>2408</v>
      </c>
      <c r="L721" s="18" t="s">
        <v>40</v>
      </c>
      <c r="M721" s="28" t="s">
        <v>2377</v>
      </c>
      <c r="N721" s="18" t="s">
        <v>29</v>
      </c>
      <c r="O721" s="18" t="s">
        <v>61</v>
      </c>
      <c r="P721" s="28" t="s">
        <v>40</v>
      </c>
      <c r="Q721" s="28" t="s">
        <v>2409</v>
      </c>
      <c r="R721" s="18" t="s">
        <v>2392</v>
      </c>
      <c r="S721" s="18" t="s">
        <v>838</v>
      </c>
      <c r="T721" s="18" t="s">
        <v>193</v>
      </c>
      <c r="U721" s="18" t="s">
        <v>2410</v>
      </c>
      <c r="V721" s="18" t="s">
        <v>2380</v>
      </c>
      <c r="W721" s="18" t="s">
        <v>67</v>
      </c>
      <c r="X721" s="18" t="s">
        <v>40</v>
      </c>
      <c r="Y721" s="18" t="s">
        <v>40</v>
      </c>
      <c r="Z721" s="19" t="s">
        <v>68</v>
      </c>
      <c r="AA721" s="20">
        <v>510732076</v>
      </c>
      <c r="AB721" s="19">
        <v>29750000</v>
      </c>
      <c r="AC721" s="21">
        <v>0</v>
      </c>
      <c r="AD721" s="21">
        <v>0</v>
      </c>
      <c r="AE721" s="21">
        <v>0</v>
      </c>
      <c r="AF721" s="21">
        <v>0</v>
      </c>
      <c r="AG721" s="21">
        <v>29750000</v>
      </c>
      <c r="AH721" s="21">
        <v>0</v>
      </c>
      <c r="AI721" s="21">
        <v>0</v>
      </c>
      <c r="AJ721" s="21">
        <v>0</v>
      </c>
      <c r="AK721" s="21">
        <v>0</v>
      </c>
      <c r="AL721" s="21">
        <v>0</v>
      </c>
      <c r="AM721" s="21">
        <v>0</v>
      </c>
      <c r="AN721" s="21">
        <v>0</v>
      </c>
      <c r="AO721" s="21">
        <v>0</v>
      </c>
      <c r="AP721" s="21">
        <v>0</v>
      </c>
      <c r="AQ721" s="21">
        <v>0</v>
      </c>
      <c r="AR721" s="21">
        <v>0</v>
      </c>
    </row>
    <row r="722" spans="8:44" x14ac:dyDescent="0.35">
      <c r="H722" s="16" t="str">
        <f xml:space="preserve"> _xll.EPMOlapMemberO("[CONTRATO].[PARENTH1].[C00102024]","","C00102024","","000;001")</f>
        <v>C00102024</v>
      </c>
      <c r="I722" s="16" t="str">
        <f xml:space="preserve"> _xll.EPMOlapMemberO("[AREA].[PARENTH1].[10000000091005]","","Ofic. Gestión Integr","","000;001")</f>
        <v>Ofic. Gestión Integr</v>
      </c>
      <c r="J722" s="17" t="str">
        <f xml:space="preserve"> _xll.EPMOlapMemberO("[RUBRO].[PARENTH1].[5130200000]","","AVALUOS","","000;001")</f>
        <v>AVALUOS</v>
      </c>
      <c r="K722" s="18" t="s">
        <v>2411</v>
      </c>
      <c r="L722" s="18" t="s">
        <v>40</v>
      </c>
      <c r="M722" s="28" t="s">
        <v>2377</v>
      </c>
      <c r="N722" s="18" t="s">
        <v>29</v>
      </c>
      <c r="O722" s="18" t="s">
        <v>61</v>
      </c>
      <c r="P722" s="28" t="s">
        <v>1337</v>
      </c>
      <c r="Q722" s="28" t="s">
        <v>1338</v>
      </c>
      <c r="R722" s="18" t="s">
        <v>1339</v>
      </c>
      <c r="S722" s="18" t="s">
        <v>48</v>
      </c>
      <c r="T722" s="18" t="s">
        <v>35</v>
      </c>
      <c r="U722" s="18" t="s">
        <v>2412</v>
      </c>
      <c r="V722" s="18" t="s">
        <v>2380</v>
      </c>
      <c r="W722" s="18" t="s">
        <v>67</v>
      </c>
      <c r="X722" s="18" t="s">
        <v>40</v>
      </c>
      <c r="Y722" s="18" t="s">
        <v>2413</v>
      </c>
      <c r="Z722" s="19" t="s">
        <v>68</v>
      </c>
      <c r="AA722" s="20">
        <v>510732076</v>
      </c>
      <c r="AB722" s="19">
        <v>8191470</v>
      </c>
      <c r="AC722" s="21">
        <v>0</v>
      </c>
      <c r="AD722" s="21">
        <v>8191470</v>
      </c>
      <c r="AE722" s="21">
        <v>0</v>
      </c>
      <c r="AF722" s="21">
        <v>0</v>
      </c>
      <c r="AG722" s="21">
        <v>0</v>
      </c>
      <c r="AH722" s="21">
        <v>0</v>
      </c>
      <c r="AI722" s="21">
        <v>0</v>
      </c>
      <c r="AJ722" s="21">
        <v>0</v>
      </c>
      <c r="AK722" s="21">
        <v>0</v>
      </c>
      <c r="AL722" s="21">
        <v>0</v>
      </c>
      <c r="AM722" s="21">
        <v>0</v>
      </c>
      <c r="AN722" s="21">
        <v>0</v>
      </c>
      <c r="AO722" s="21">
        <v>0</v>
      </c>
      <c r="AP722" s="21">
        <v>0</v>
      </c>
      <c r="AQ722" s="21">
        <v>0</v>
      </c>
      <c r="AR722" s="21">
        <v>0</v>
      </c>
    </row>
    <row r="723" spans="8:44" ht="26" x14ac:dyDescent="0.35">
      <c r="H723" s="16" t="str">
        <f xml:space="preserve"> _xll.EPMOlapMemberO("[CONTRATO].[PARENTH1].[C00112024]","","C00112024","","000;001")</f>
        <v>C00112024</v>
      </c>
      <c r="I723" s="16" t="str">
        <f xml:space="preserve"> _xll.EPMOlapMemberO("[AREA].[PARENTH1].[10000000091005]","","Ofic. Gestión Integr","","000;001")</f>
        <v>Ofic. Gestión Integr</v>
      </c>
      <c r="J723" s="17" t="str">
        <f xml:space="preserve"> _xll.EPMOlapMemberO("[RUBRO].[PARENTH1].[5190300002]","","LICENCIA ANTIVIRUS","","000;001")</f>
        <v>LICENCIA ANTIVIRUS</v>
      </c>
      <c r="K723" s="18" t="s">
        <v>2414</v>
      </c>
      <c r="L723" s="18" t="s">
        <v>40</v>
      </c>
      <c r="M723" s="28" t="s">
        <v>2377</v>
      </c>
      <c r="N723" s="18" t="s">
        <v>29</v>
      </c>
      <c r="O723" s="18" t="s">
        <v>1360</v>
      </c>
      <c r="P723" s="28" t="s">
        <v>2415</v>
      </c>
      <c r="Q723" s="28" t="s">
        <v>2416</v>
      </c>
      <c r="R723" s="18" t="s">
        <v>2417</v>
      </c>
      <c r="S723" s="18" t="s">
        <v>48</v>
      </c>
      <c r="T723" s="18" t="s">
        <v>35</v>
      </c>
      <c r="U723" s="18" t="s">
        <v>2418</v>
      </c>
      <c r="V723" s="18" t="s">
        <v>2380</v>
      </c>
      <c r="W723" s="18" t="s">
        <v>67</v>
      </c>
      <c r="X723" s="18" t="s">
        <v>40</v>
      </c>
      <c r="Y723" s="18" t="s">
        <v>40</v>
      </c>
      <c r="Z723" s="19" t="s">
        <v>68</v>
      </c>
      <c r="AA723" s="20">
        <v>80000000</v>
      </c>
      <c r="AB723" s="19">
        <v>74000000</v>
      </c>
      <c r="AC723" s="21">
        <v>0</v>
      </c>
      <c r="AD723" s="21">
        <v>74000000</v>
      </c>
      <c r="AE723" s="21">
        <v>0</v>
      </c>
      <c r="AF723" s="21">
        <v>0</v>
      </c>
      <c r="AG723" s="21">
        <v>0</v>
      </c>
      <c r="AH723" s="21">
        <v>0</v>
      </c>
      <c r="AI723" s="21">
        <v>0</v>
      </c>
      <c r="AJ723" s="21">
        <v>0</v>
      </c>
      <c r="AK723" s="21">
        <v>0</v>
      </c>
      <c r="AL723" s="21">
        <v>0</v>
      </c>
      <c r="AM723" s="21">
        <v>0</v>
      </c>
      <c r="AN723" s="21">
        <v>0</v>
      </c>
      <c r="AO723" s="21">
        <v>0</v>
      </c>
      <c r="AP723" s="21">
        <v>0</v>
      </c>
      <c r="AQ723" s="21">
        <v>0</v>
      </c>
      <c r="AR723" s="21">
        <v>0</v>
      </c>
    </row>
    <row r="724" spans="8:44" ht="26" x14ac:dyDescent="0.35">
      <c r="H724" s="16" t="str">
        <f xml:space="preserve"> _xll.EPMOlapMemberO("[CONTRATO].[PARENTH1].[C05872024]","","C05872024","","000;001")</f>
        <v>C05872024</v>
      </c>
      <c r="I724" s="16" t="str">
        <f xml:space="preserve"> _xll.EPMOlapMemberO("[AREA].[PARENTH1].[10000000091003]","","Ofic. Tecnologías de","","000;001")</f>
        <v>Ofic. Tecnologías de</v>
      </c>
      <c r="J724" s="17" t="str">
        <f xml:space="preserve"> _xll.EPMOlapMemberO("[RUBRO].[PARENTH1].[5160050000]","","EQUIPO DE COMPUTACION","","000;001")</f>
        <v>EQUIPO DE COMPUTACION</v>
      </c>
      <c r="K724" s="18" t="s">
        <v>2419</v>
      </c>
      <c r="L724" s="18" t="s">
        <v>40</v>
      </c>
      <c r="M724" s="28" t="s">
        <v>28</v>
      </c>
      <c r="N724" s="18" t="s">
        <v>29</v>
      </c>
      <c r="O724" s="18" t="s">
        <v>83</v>
      </c>
      <c r="P724" s="28" t="s">
        <v>40</v>
      </c>
      <c r="Q724" s="28" t="s">
        <v>1165</v>
      </c>
      <c r="R724" s="18" t="s">
        <v>967</v>
      </c>
      <c r="S724" s="18" t="s">
        <v>948</v>
      </c>
      <c r="T724" s="18" t="s">
        <v>35</v>
      </c>
      <c r="U724" s="18" t="s">
        <v>2420</v>
      </c>
      <c r="V724" s="18" t="s">
        <v>226</v>
      </c>
      <c r="W724" s="18" t="s">
        <v>67</v>
      </c>
      <c r="X724" s="18" t="s">
        <v>39</v>
      </c>
      <c r="Y724" s="18" t="s">
        <v>40</v>
      </c>
      <c r="Z724" s="19" t="s">
        <v>942</v>
      </c>
      <c r="AA724" s="20">
        <v>23835068483</v>
      </c>
      <c r="AB724" s="19">
        <v>646504485</v>
      </c>
      <c r="AC724" s="21">
        <v>0</v>
      </c>
      <c r="AD724" s="21">
        <v>0</v>
      </c>
      <c r="AE724" s="21">
        <v>0</v>
      </c>
      <c r="AF724" s="21">
        <v>0</v>
      </c>
      <c r="AG724" s="21">
        <v>0</v>
      </c>
      <c r="AH724" s="21">
        <v>129300897</v>
      </c>
      <c r="AI724" s="21">
        <v>129300897</v>
      </c>
      <c r="AJ724" s="21">
        <v>129300897</v>
      </c>
      <c r="AK724" s="21">
        <v>129300897</v>
      </c>
      <c r="AL724" s="21">
        <v>129300897</v>
      </c>
      <c r="AM724" s="21">
        <v>0</v>
      </c>
      <c r="AN724" s="21">
        <v>0</v>
      </c>
      <c r="AO724" s="21">
        <v>0</v>
      </c>
      <c r="AP724" s="21">
        <v>0</v>
      </c>
      <c r="AQ724" s="21">
        <v>0</v>
      </c>
      <c r="AR724" s="21">
        <v>0</v>
      </c>
    </row>
    <row r="725" spans="8:44" ht="29" x14ac:dyDescent="0.35">
      <c r="H725" s="16" t="str">
        <f xml:space="preserve"> _xll.EPMOlapMemberO("[CONTRATO].[PARENTH1].[C05882024]","","C05882024","","000;001")</f>
        <v>C05882024</v>
      </c>
      <c r="I725" s="16" t="str">
        <f xml:space="preserve"> _xll.EPMOlapMemberO("[AREA].[PARENTH1].[10000000091003]","","Ofic. Tecnologías de","","000;001")</f>
        <v>Ofic. Tecnologías de</v>
      </c>
      <c r="J725" s="17" t="str">
        <f xml:space="preserve"> _xll.EPMOlapMemberO("[RUBRO].[PARENTH1].[5130200000]","","AVALUOS","","000;001")</f>
        <v>AVALUOS</v>
      </c>
      <c r="K725" s="18" t="s">
        <v>2421</v>
      </c>
      <c r="L725" s="18" t="s">
        <v>40</v>
      </c>
      <c r="M725" s="28" t="s">
        <v>28</v>
      </c>
      <c r="N725" s="18" t="s">
        <v>29</v>
      </c>
      <c r="O725" s="18" t="s">
        <v>61</v>
      </c>
      <c r="P725" s="28" t="s">
        <v>40</v>
      </c>
      <c r="Q725" s="28" t="s">
        <v>2422</v>
      </c>
      <c r="R725" s="18" t="s">
        <v>1184</v>
      </c>
      <c r="S725" s="18" t="s">
        <v>48</v>
      </c>
      <c r="T725" s="18" t="s">
        <v>35</v>
      </c>
      <c r="U725" s="18" t="s">
        <v>1185</v>
      </c>
      <c r="V725" s="18" t="s">
        <v>131</v>
      </c>
      <c r="W725" s="18" t="s">
        <v>67</v>
      </c>
      <c r="X725" s="18" t="s">
        <v>39</v>
      </c>
      <c r="Y725" s="18" t="s">
        <v>40</v>
      </c>
      <c r="Z725" s="19" t="s">
        <v>942</v>
      </c>
      <c r="AA725" s="20">
        <v>1978262247</v>
      </c>
      <c r="AB725" s="19">
        <v>73333326</v>
      </c>
      <c r="AC725" s="21">
        <v>0</v>
      </c>
      <c r="AD725" s="21">
        <v>0</v>
      </c>
      <c r="AE725" s="21">
        <v>6666666</v>
      </c>
      <c r="AF725" s="21">
        <v>6666666</v>
      </c>
      <c r="AG725" s="21">
        <v>6666666</v>
      </c>
      <c r="AH725" s="21">
        <v>6666666</v>
      </c>
      <c r="AI725" s="21">
        <v>6666666</v>
      </c>
      <c r="AJ725" s="21">
        <v>6666666</v>
      </c>
      <c r="AK725" s="21">
        <v>6666666</v>
      </c>
      <c r="AL725" s="21">
        <v>6666666</v>
      </c>
      <c r="AM725" s="21">
        <v>6666666</v>
      </c>
      <c r="AN725" s="21">
        <v>13333332</v>
      </c>
      <c r="AO725" s="21">
        <v>0</v>
      </c>
      <c r="AP725" s="21">
        <v>0</v>
      </c>
      <c r="AQ725" s="21">
        <v>0</v>
      </c>
      <c r="AR725" s="21">
        <v>0</v>
      </c>
    </row>
    <row r="726" spans="8:44" ht="43.5" x14ac:dyDescent="0.35">
      <c r="H726" s="16" t="str">
        <f xml:space="preserve"> _xll.EPMOlapMemberO("[CONTRATO].[PARENTH1].[C05892024]","","C05892024","","000;001")</f>
        <v>C05892024</v>
      </c>
      <c r="I726" s="16" t="str">
        <f xml:space="preserve"> _xll.EPMOlapMemberO("[AREA].[PARENTH1].[10000000091003]","","Ofic. Tecnologías de","","000;001")</f>
        <v>Ofic. Tecnologías de</v>
      </c>
      <c r="J726" s="17" t="str">
        <f xml:space="preserve"> _xll.EPMOlapMemberO("[RUBRO].[PARENTH1].[5130200000]","","AVALUOS","","000;001")</f>
        <v>AVALUOS</v>
      </c>
      <c r="K726" s="18" t="s">
        <v>2423</v>
      </c>
      <c r="L726" s="18" t="s">
        <v>40</v>
      </c>
      <c r="M726" s="28" t="s">
        <v>28</v>
      </c>
      <c r="N726" s="18" t="s">
        <v>29</v>
      </c>
      <c r="O726" s="18" t="s">
        <v>61</v>
      </c>
      <c r="P726" s="28" t="s">
        <v>40</v>
      </c>
      <c r="Q726" s="28" t="s">
        <v>2424</v>
      </c>
      <c r="R726" s="18" t="s">
        <v>1184</v>
      </c>
      <c r="S726" s="18" t="s">
        <v>48</v>
      </c>
      <c r="T726" s="18" t="s">
        <v>35</v>
      </c>
      <c r="U726" s="18" t="s">
        <v>1185</v>
      </c>
      <c r="V726" s="18" t="s">
        <v>131</v>
      </c>
      <c r="W726" s="18" t="s">
        <v>67</v>
      </c>
      <c r="X726" s="18" t="s">
        <v>39</v>
      </c>
      <c r="Y726" s="18" t="s">
        <v>40</v>
      </c>
      <c r="Z726" s="19" t="s">
        <v>942</v>
      </c>
      <c r="AA726" s="20">
        <v>1978262247</v>
      </c>
      <c r="AB726" s="19">
        <v>97777768</v>
      </c>
      <c r="AC726" s="21">
        <v>0</v>
      </c>
      <c r="AD726" s="21">
        <v>0</v>
      </c>
      <c r="AE726" s="21">
        <v>8888888</v>
      </c>
      <c r="AF726" s="21">
        <v>8888888</v>
      </c>
      <c r="AG726" s="21">
        <v>8888888</v>
      </c>
      <c r="AH726" s="21">
        <v>8888888</v>
      </c>
      <c r="AI726" s="21">
        <v>8888888</v>
      </c>
      <c r="AJ726" s="21">
        <v>8888888</v>
      </c>
      <c r="AK726" s="21">
        <v>8888888</v>
      </c>
      <c r="AL726" s="21">
        <v>8888888</v>
      </c>
      <c r="AM726" s="21">
        <v>8888888</v>
      </c>
      <c r="AN726" s="21">
        <v>17777776</v>
      </c>
      <c r="AO726" s="21">
        <v>0</v>
      </c>
      <c r="AP726" s="21">
        <v>0</v>
      </c>
      <c r="AQ726" s="21">
        <v>0</v>
      </c>
      <c r="AR726" s="21">
        <v>0</v>
      </c>
    </row>
    <row r="727" spans="8:44" ht="29" x14ac:dyDescent="0.35">
      <c r="H727" s="16" t="str">
        <f xml:space="preserve"> _xll.EPMOlapMemberO("[CONTRATO].[PARENTH1].[C05902024]","","C05902024","","000;001")</f>
        <v>C05902024</v>
      </c>
      <c r="I727" s="16" t="str">
        <f xml:space="preserve"> _xll.EPMOlapMemberO("[AREA].[PARENTH1].[10000000091003]","","Ofic. Tecnologías de","","000;001")</f>
        <v>Ofic. Tecnologías de</v>
      </c>
      <c r="J727" s="17" t="str">
        <f xml:space="preserve"> _xll.EPMOlapMemberO("[RUBRO].[PARENTH1].[5130200000]","","AVALUOS","","000;001")</f>
        <v>AVALUOS</v>
      </c>
      <c r="K727" s="18" t="s">
        <v>2425</v>
      </c>
      <c r="L727" s="18" t="s">
        <v>40</v>
      </c>
      <c r="M727" s="28" t="s">
        <v>28</v>
      </c>
      <c r="N727" s="18" t="s">
        <v>29</v>
      </c>
      <c r="O727" s="18" t="s">
        <v>61</v>
      </c>
      <c r="P727" s="28" t="s">
        <v>40</v>
      </c>
      <c r="Q727" s="28" t="s">
        <v>2426</v>
      </c>
      <c r="R727" s="18" t="s">
        <v>1184</v>
      </c>
      <c r="S727" s="18" t="s">
        <v>48</v>
      </c>
      <c r="T727" s="18" t="s">
        <v>35</v>
      </c>
      <c r="U727" s="18" t="s">
        <v>1185</v>
      </c>
      <c r="V727" s="18" t="s">
        <v>131</v>
      </c>
      <c r="W727" s="18" t="s">
        <v>67</v>
      </c>
      <c r="X727" s="18" t="s">
        <v>39</v>
      </c>
      <c r="Y727" s="18" t="s">
        <v>40</v>
      </c>
      <c r="Z727" s="19" t="s">
        <v>942</v>
      </c>
      <c r="AA727" s="20">
        <v>1978262247</v>
      </c>
      <c r="AB727" s="19">
        <v>110000000</v>
      </c>
      <c r="AC727" s="21">
        <v>0</v>
      </c>
      <c r="AD727" s="21">
        <v>0</v>
      </c>
      <c r="AE727" s="21">
        <v>10000000</v>
      </c>
      <c r="AF727" s="21">
        <v>10000000</v>
      </c>
      <c r="AG727" s="21">
        <v>10000000</v>
      </c>
      <c r="AH727" s="21">
        <v>10000000</v>
      </c>
      <c r="AI727" s="21">
        <v>10000000</v>
      </c>
      <c r="AJ727" s="21">
        <v>10000000</v>
      </c>
      <c r="AK727" s="21">
        <v>10000000</v>
      </c>
      <c r="AL727" s="21">
        <v>10000000</v>
      </c>
      <c r="AM727" s="21">
        <v>10000000</v>
      </c>
      <c r="AN727" s="21">
        <v>20000000</v>
      </c>
      <c r="AO727" s="21">
        <v>0</v>
      </c>
      <c r="AP727" s="21">
        <v>0</v>
      </c>
      <c r="AQ727" s="21">
        <v>0</v>
      </c>
      <c r="AR727" s="21">
        <v>0</v>
      </c>
    </row>
    <row r="728" spans="8:44" ht="29" x14ac:dyDescent="0.35">
      <c r="H728" s="16" t="str">
        <f xml:space="preserve"> _xll.EPMOlapMemberO("[CONTRATO].[PARENTH1].[C05912024]","","C05912024","","000;001")</f>
        <v>C05912024</v>
      </c>
      <c r="I728" s="16" t="str">
        <f xml:space="preserve"> _xll.EPMOlapMemberO("[AREA].[PARENTH1].[10000000091003]","","Ofic. Tecnologías de","","000;001")</f>
        <v>Ofic. Tecnologías de</v>
      </c>
      <c r="J728" s="17" t="str">
        <f xml:space="preserve"> _xll.EPMOlapMemberO("[RUBRO].[PARENTH1].[5130200000]","","AVALUOS","","000;001")</f>
        <v>AVALUOS</v>
      </c>
      <c r="K728" s="18" t="s">
        <v>2427</v>
      </c>
      <c r="L728" s="18" t="s">
        <v>40</v>
      </c>
      <c r="M728" s="28" t="s">
        <v>28</v>
      </c>
      <c r="N728" s="18" t="s">
        <v>29</v>
      </c>
      <c r="O728" s="18" t="s">
        <v>61</v>
      </c>
      <c r="P728" s="28" t="s">
        <v>40</v>
      </c>
      <c r="Q728" s="28" t="s">
        <v>2428</v>
      </c>
      <c r="R728" s="18" t="s">
        <v>1184</v>
      </c>
      <c r="S728" s="18" t="s">
        <v>48</v>
      </c>
      <c r="T728" s="18" t="s">
        <v>35</v>
      </c>
      <c r="U728" s="18" t="s">
        <v>1185</v>
      </c>
      <c r="V728" s="18" t="s">
        <v>131</v>
      </c>
      <c r="W728" s="18" t="s">
        <v>67</v>
      </c>
      <c r="X728" s="18" t="s">
        <v>39</v>
      </c>
      <c r="Y728" s="18" t="s">
        <v>40</v>
      </c>
      <c r="Z728" s="19" t="s">
        <v>942</v>
      </c>
      <c r="AA728" s="20">
        <v>1978262247</v>
      </c>
      <c r="AB728" s="19">
        <v>55000000</v>
      </c>
      <c r="AC728" s="21">
        <v>0</v>
      </c>
      <c r="AD728" s="21">
        <v>0</v>
      </c>
      <c r="AE728" s="21">
        <v>5000000</v>
      </c>
      <c r="AF728" s="21">
        <v>5000000</v>
      </c>
      <c r="AG728" s="21">
        <v>5000000</v>
      </c>
      <c r="AH728" s="21">
        <v>5000000</v>
      </c>
      <c r="AI728" s="21">
        <v>5000000</v>
      </c>
      <c r="AJ728" s="21">
        <v>5000000</v>
      </c>
      <c r="AK728" s="21">
        <v>5000000</v>
      </c>
      <c r="AL728" s="21">
        <v>5000000</v>
      </c>
      <c r="AM728" s="21">
        <v>5000000</v>
      </c>
      <c r="AN728" s="21">
        <v>10000000</v>
      </c>
      <c r="AO728" s="21">
        <v>0</v>
      </c>
      <c r="AP728" s="21">
        <v>0</v>
      </c>
      <c r="AQ728" s="21">
        <v>0</v>
      </c>
      <c r="AR728" s="21">
        <v>0</v>
      </c>
    </row>
    <row r="729" spans="8:44" ht="43.5" x14ac:dyDescent="0.35">
      <c r="H729" s="16" t="str">
        <f xml:space="preserve"> _xll.EPMOlapMemberO("[CONTRATO].[PARENTH1].[C05922024]","","C05922024","","000;001")</f>
        <v>C05922024</v>
      </c>
      <c r="I729" s="16" t="str">
        <f xml:space="preserve"> _xll.EPMOlapMemberO("[AREA].[PARENTH1].[10000000091003]","","Ofic. Tecnologías de","","000;001")</f>
        <v>Ofic. Tecnologías de</v>
      </c>
      <c r="J729" s="17" t="str">
        <f xml:space="preserve"> _xll.EPMOlapMemberO("[RUBRO].[PARENTH1].[5130200000]","","AVALUOS","","000;001")</f>
        <v>AVALUOS</v>
      </c>
      <c r="K729" s="18" t="s">
        <v>2429</v>
      </c>
      <c r="L729" s="18" t="s">
        <v>40</v>
      </c>
      <c r="M729" s="28" t="s">
        <v>28</v>
      </c>
      <c r="N729" s="18" t="s">
        <v>29</v>
      </c>
      <c r="O729" s="18" t="s">
        <v>61</v>
      </c>
      <c r="P729" s="28" t="s">
        <v>40</v>
      </c>
      <c r="Q729" s="28" t="s">
        <v>2430</v>
      </c>
      <c r="R729" s="18" t="s">
        <v>1184</v>
      </c>
      <c r="S729" s="18" t="s">
        <v>48</v>
      </c>
      <c r="T729" s="18" t="s">
        <v>35</v>
      </c>
      <c r="U729" s="18" t="s">
        <v>1185</v>
      </c>
      <c r="V729" s="18" t="s">
        <v>131</v>
      </c>
      <c r="W729" s="18" t="s">
        <v>67</v>
      </c>
      <c r="X729" s="18" t="s">
        <v>39</v>
      </c>
      <c r="Y729" s="18" t="s">
        <v>40</v>
      </c>
      <c r="Z729" s="19" t="s">
        <v>942</v>
      </c>
      <c r="AA729" s="20">
        <v>1978262247</v>
      </c>
      <c r="AB729" s="19">
        <v>103500000</v>
      </c>
      <c r="AC729" s="21">
        <v>0</v>
      </c>
      <c r="AD729" s="21">
        <v>4500000</v>
      </c>
      <c r="AE729" s="21">
        <v>9000000</v>
      </c>
      <c r="AF729" s="21">
        <v>9000000</v>
      </c>
      <c r="AG729" s="21">
        <v>9000000</v>
      </c>
      <c r="AH729" s="21">
        <v>9000000</v>
      </c>
      <c r="AI729" s="21">
        <v>9000000</v>
      </c>
      <c r="AJ729" s="21">
        <v>9000000</v>
      </c>
      <c r="AK729" s="21">
        <v>9000000</v>
      </c>
      <c r="AL729" s="21">
        <v>9000000</v>
      </c>
      <c r="AM729" s="21">
        <v>9000000</v>
      </c>
      <c r="AN729" s="21">
        <v>18000000</v>
      </c>
      <c r="AO729" s="21">
        <v>0</v>
      </c>
      <c r="AP729" s="21">
        <v>0</v>
      </c>
      <c r="AQ729" s="21">
        <v>0</v>
      </c>
      <c r="AR729" s="21">
        <v>0</v>
      </c>
    </row>
    <row r="730" spans="8:44" ht="43.5" x14ac:dyDescent="0.35">
      <c r="H730" s="16" t="str">
        <f xml:space="preserve"> _xll.EPMOlapMemberO("[CONTRATO].[PARENTH1].[C05932024]","","C05932024","","000;001")</f>
        <v>C05932024</v>
      </c>
      <c r="I730" s="16" t="str">
        <f xml:space="preserve"> _xll.EPMOlapMemberO("[AREA].[PARENTH1].[10000000091003]","","Ofic. Tecnologías de","","000;001")</f>
        <v>Ofic. Tecnologías de</v>
      </c>
      <c r="J730" s="17" t="str">
        <f xml:space="preserve"> _xll.EPMOlapMemberO("[RUBRO].[PARENTH1].[5130200000]","","AVALUOS","","000;001")</f>
        <v>AVALUOS</v>
      </c>
      <c r="K730" s="18" t="s">
        <v>2431</v>
      </c>
      <c r="L730" s="18" t="s">
        <v>40</v>
      </c>
      <c r="M730" s="28" t="s">
        <v>28</v>
      </c>
      <c r="N730" s="18" t="s">
        <v>29</v>
      </c>
      <c r="O730" s="18" t="s">
        <v>61</v>
      </c>
      <c r="P730" s="28" t="s">
        <v>40</v>
      </c>
      <c r="Q730" s="28" t="s">
        <v>2432</v>
      </c>
      <c r="R730" s="18" t="s">
        <v>1184</v>
      </c>
      <c r="S730" s="18" t="s">
        <v>48</v>
      </c>
      <c r="T730" s="18" t="s">
        <v>35</v>
      </c>
      <c r="U730" s="18" t="s">
        <v>1185</v>
      </c>
      <c r="V730" s="18" t="s">
        <v>131</v>
      </c>
      <c r="W730" s="18" t="s">
        <v>67</v>
      </c>
      <c r="X730" s="18" t="s">
        <v>39</v>
      </c>
      <c r="Y730" s="18" t="s">
        <v>40</v>
      </c>
      <c r="Z730" s="19" t="s">
        <v>942</v>
      </c>
      <c r="AA730" s="20">
        <v>1978262247</v>
      </c>
      <c r="AB730" s="19">
        <v>103500000</v>
      </c>
      <c r="AC730" s="21">
        <v>0</v>
      </c>
      <c r="AD730" s="21">
        <v>4500000</v>
      </c>
      <c r="AE730" s="21">
        <v>9000000</v>
      </c>
      <c r="AF730" s="21">
        <v>9000000</v>
      </c>
      <c r="AG730" s="21">
        <v>9000000</v>
      </c>
      <c r="AH730" s="21">
        <v>9000000</v>
      </c>
      <c r="AI730" s="21">
        <v>9000000</v>
      </c>
      <c r="AJ730" s="21">
        <v>9000000</v>
      </c>
      <c r="AK730" s="21">
        <v>9000000</v>
      </c>
      <c r="AL730" s="21">
        <v>9000000</v>
      </c>
      <c r="AM730" s="21">
        <v>9000000</v>
      </c>
      <c r="AN730" s="21">
        <v>18000000</v>
      </c>
      <c r="AO730" s="21">
        <v>0</v>
      </c>
      <c r="AP730" s="21">
        <v>0</v>
      </c>
      <c r="AQ730" s="21">
        <v>0</v>
      </c>
      <c r="AR730" s="21">
        <v>0</v>
      </c>
    </row>
    <row r="731" spans="8:44" ht="58" x14ac:dyDescent="0.35">
      <c r="H731" s="16" t="str">
        <f xml:space="preserve"> _xll.EPMOlapMemberO("[CONTRATO].[PARENTH1].[C05942024]","","C05942024","","000;001")</f>
        <v>C05942024</v>
      </c>
      <c r="I731" s="16" t="str">
        <f xml:space="preserve"> _xll.EPMOlapMemberO("[AREA].[PARENTH1].[10000000091003]","","Ofic. Tecnologías de","","000;001")</f>
        <v>Ofic. Tecnologías de</v>
      </c>
      <c r="J731" s="17" t="str">
        <f xml:space="preserve"> _xll.EPMOlapMemberO("[RUBRO].[PARENTH1].[5130200000]","","AVALUOS","","000;001")</f>
        <v>AVALUOS</v>
      </c>
      <c r="K731" s="18" t="s">
        <v>2433</v>
      </c>
      <c r="L731" s="18" t="s">
        <v>40</v>
      </c>
      <c r="M731" s="28" t="s">
        <v>28</v>
      </c>
      <c r="N731" s="18" t="s">
        <v>29</v>
      </c>
      <c r="O731" s="18" t="s">
        <v>61</v>
      </c>
      <c r="P731" s="28" t="s">
        <v>40</v>
      </c>
      <c r="Q731" s="28" t="s">
        <v>2434</v>
      </c>
      <c r="R731" s="18" t="s">
        <v>1184</v>
      </c>
      <c r="S731" s="18" t="s">
        <v>48</v>
      </c>
      <c r="T731" s="18" t="s">
        <v>35</v>
      </c>
      <c r="U731" s="18" t="s">
        <v>1185</v>
      </c>
      <c r="V731" s="18" t="s">
        <v>131</v>
      </c>
      <c r="W731" s="18" t="s">
        <v>67</v>
      </c>
      <c r="X731" s="18" t="s">
        <v>39</v>
      </c>
      <c r="Y731" s="18" t="s">
        <v>40</v>
      </c>
      <c r="Z731" s="19" t="s">
        <v>942</v>
      </c>
      <c r="AA731" s="20">
        <v>1978262247</v>
      </c>
      <c r="AB731" s="19">
        <v>104500000</v>
      </c>
      <c r="AC731" s="21">
        <v>0</v>
      </c>
      <c r="AD731" s="21">
        <v>0</v>
      </c>
      <c r="AE731" s="21">
        <v>9500000</v>
      </c>
      <c r="AF731" s="21">
        <v>9500000</v>
      </c>
      <c r="AG731" s="21">
        <v>9500000</v>
      </c>
      <c r="AH731" s="21">
        <v>9500000</v>
      </c>
      <c r="AI731" s="21">
        <v>9500000</v>
      </c>
      <c r="AJ731" s="21">
        <v>9500000</v>
      </c>
      <c r="AK731" s="21">
        <v>9500000</v>
      </c>
      <c r="AL731" s="21">
        <v>9500000</v>
      </c>
      <c r="AM731" s="21">
        <v>9500000</v>
      </c>
      <c r="AN731" s="21">
        <v>19000000</v>
      </c>
      <c r="AO731" s="21">
        <v>0</v>
      </c>
      <c r="AP731" s="21">
        <v>0</v>
      </c>
      <c r="AQ731" s="21">
        <v>0</v>
      </c>
      <c r="AR731" s="21">
        <v>0</v>
      </c>
    </row>
    <row r="732" spans="8:44" ht="43.5" x14ac:dyDescent="0.35">
      <c r="H732" s="16" t="str">
        <f xml:space="preserve"> _xll.EPMOlapMemberO("[CONTRATO].[PARENTH1].[C05952024]","","C05952024","","000;001")</f>
        <v>C05952024</v>
      </c>
      <c r="I732" s="16" t="str">
        <f xml:space="preserve"> _xll.EPMOlapMemberO("[AREA].[PARENTH1].[10000000091003]","","Ofic. Tecnologías de","","000;001")</f>
        <v>Ofic. Tecnologías de</v>
      </c>
      <c r="J732" s="17" t="str">
        <f xml:space="preserve"> _xll.EPMOlapMemberO("[RUBRO].[PARENTH1].[5130200000]","","AVALUOS","","000;001")</f>
        <v>AVALUOS</v>
      </c>
      <c r="K732" s="18" t="s">
        <v>2435</v>
      </c>
      <c r="L732" s="18" t="s">
        <v>40</v>
      </c>
      <c r="M732" s="28" t="s">
        <v>28</v>
      </c>
      <c r="N732" s="18" t="s">
        <v>29</v>
      </c>
      <c r="O732" s="18" t="s">
        <v>61</v>
      </c>
      <c r="P732" s="28" t="s">
        <v>40</v>
      </c>
      <c r="Q732" s="28" t="s">
        <v>2436</v>
      </c>
      <c r="R732" s="18" t="s">
        <v>1184</v>
      </c>
      <c r="S732" s="18" t="s">
        <v>48</v>
      </c>
      <c r="T732" s="18" t="s">
        <v>35</v>
      </c>
      <c r="U732" s="18" t="s">
        <v>1185</v>
      </c>
      <c r="V732" s="18" t="s">
        <v>131</v>
      </c>
      <c r="W732" s="18" t="s">
        <v>67</v>
      </c>
      <c r="X732" s="18" t="s">
        <v>39</v>
      </c>
      <c r="Y732" s="18" t="s">
        <v>40</v>
      </c>
      <c r="Z732" s="19" t="s">
        <v>942</v>
      </c>
      <c r="AA732" s="20">
        <v>1978262247</v>
      </c>
      <c r="AB732" s="19">
        <v>85800000</v>
      </c>
      <c r="AC732" s="21">
        <v>0</v>
      </c>
      <c r="AD732" s="21">
        <v>0</v>
      </c>
      <c r="AE732" s="21">
        <v>7800000</v>
      </c>
      <c r="AF732" s="21">
        <v>7800000</v>
      </c>
      <c r="AG732" s="21">
        <v>7800000</v>
      </c>
      <c r="AH732" s="21">
        <v>7800000</v>
      </c>
      <c r="AI732" s="21">
        <v>7800000</v>
      </c>
      <c r="AJ732" s="21">
        <v>7800000</v>
      </c>
      <c r="AK732" s="21">
        <v>7800000</v>
      </c>
      <c r="AL732" s="21">
        <v>7800000</v>
      </c>
      <c r="AM732" s="21">
        <v>7800000</v>
      </c>
      <c r="AN732" s="21">
        <v>15600000</v>
      </c>
      <c r="AO732" s="21">
        <v>0</v>
      </c>
      <c r="AP732" s="21">
        <v>0</v>
      </c>
      <c r="AQ732" s="21">
        <v>0</v>
      </c>
      <c r="AR732" s="21">
        <v>0</v>
      </c>
    </row>
    <row r="733" spans="8:44" ht="29" x14ac:dyDescent="0.35">
      <c r="H733" s="16" t="str">
        <f xml:space="preserve"> _xll.EPMOlapMemberO("[CONTRATO].[PARENTH1].[C05962024]","","C05962024","","000;001")</f>
        <v>C05962024</v>
      </c>
      <c r="I733" s="16" t="str">
        <f xml:space="preserve"> _xll.EPMOlapMemberO("[AREA].[PARENTH1].[10000000091003]","","Ofic. Tecnologías de","","000;001")</f>
        <v>Ofic. Tecnologías de</v>
      </c>
      <c r="J733" s="17" t="str">
        <f xml:space="preserve"> _xll.EPMOlapMemberO("[RUBRO].[PARENTH1].[5130200000]","","AVALUOS","","000;001")</f>
        <v>AVALUOS</v>
      </c>
      <c r="K733" s="18" t="s">
        <v>2437</v>
      </c>
      <c r="L733" s="18" t="s">
        <v>40</v>
      </c>
      <c r="M733" s="28" t="s">
        <v>28</v>
      </c>
      <c r="N733" s="18" t="s">
        <v>29</v>
      </c>
      <c r="O733" s="18" t="s">
        <v>61</v>
      </c>
      <c r="P733" s="28" t="s">
        <v>40</v>
      </c>
      <c r="Q733" s="28" t="s">
        <v>2438</v>
      </c>
      <c r="R733" s="18" t="s">
        <v>1184</v>
      </c>
      <c r="S733" s="18" t="s">
        <v>48</v>
      </c>
      <c r="T733" s="18" t="s">
        <v>35</v>
      </c>
      <c r="U733" s="18" t="s">
        <v>1185</v>
      </c>
      <c r="V733" s="18" t="s">
        <v>131</v>
      </c>
      <c r="W733" s="18" t="s">
        <v>67</v>
      </c>
      <c r="X733" s="18" t="s">
        <v>39</v>
      </c>
      <c r="Y733" s="18" t="s">
        <v>40</v>
      </c>
      <c r="Z733" s="19" t="s">
        <v>942</v>
      </c>
      <c r="AA733" s="20">
        <v>1978262247</v>
      </c>
      <c r="AB733" s="19">
        <v>30800000</v>
      </c>
      <c r="AC733" s="21">
        <v>0</v>
      </c>
      <c r="AD733" s="21">
        <v>0</v>
      </c>
      <c r="AE733" s="21">
        <v>2800000</v>
      </c>
      <c r="AF733" s="21">
        <v>2800000</v>
      </c>
      <c r="AG733" s="21">
        <v>2800000</v>
      </c>
      <c r="AH733" s="21">
        <v>2800000</v>
      </c>
      <c r="AI733" s="21">
        <v>2800000</v>
      </c>
      <c r="AJ733" s="21">
        <v>2800000</v>
      </c>
      <c r="AK733" s="21">
        <v>2800000</v>
      </c>
      <c r="AL733" s="21">
        <v>2800000</v>
      </c>
      <c r="AM733" s="21">
        <v>2800000</v>
      </c>
      <c r="AN733" s="21">
        <v>5600000</v>
      </c>
      <c r="AO733" s="21">
        <v>0</v>
      </c>
      <c r="AP733" s="21">
        <v>0</v>
      </c>
      <c r="AQ733" s="21">
        <v>0</v>
      </c>
      <c r="AR733" s="21">
        <v>0</v>
      </c>
    </row>
    <row r="734" spans="8:44" ht="43.5" x14ac:dyDescent="0.35">
      <c r="H734" s="16" t="str">
        <f xml:space="preserve"> _xll.EPMOlapMemberO("[CONTRATO].[PARENTH1].[C05972024]","","C05972024","","000;001")</f>
        <v>C05972024</v>
      </c>
      <c r="I734" s="16" t="str">
        <f xml:space="preserve"> _xll.EPMOlapMemberO("[AREA].[PARENTH1].[10000000091003]","","Ofic. Tecnologías de","","000;001")</f>
        <v>Ofic. Tecnologías de</v>
      </c>
      <c r="J734" s="17" t="str">
        <f xml:space="preserve"> _xll.EPMOlapMemberO("[RUBRO].[PARENTH1].[5130200000]","","AVALUOS","","000;001")</f>
        <v>AVALUOS</v>
      </c>
      <c r="K734" s="18" t="s">
        <v>2439</v>
      </c>
      <c r="L734" s="18" t="s">
        <v>40</v>
      </c>
      <c r="M734" s="28" t="s">
        <v>28</v>
      </c>
      <c r="N734" s="18" t="s">
        <v>29</v>
      </c>
      <c r="O734" s="18" t="s">
        <v>61</v>
      </c>
      <c r="P734" s="28" t="s">
        <v>40</v>
      </c>
      <c r="Q734" s="28" t="s">
        <v>2440</v>
      </c>
      <c r="R734" s="18" t="s">
        <v>1184</v>
      </c>
      <c r="S734" s="18" t="s">
        <v>48</v>
      </c>
      <c r="T734" s="18" t="s">
        <v>35</v>
      </c>
      <c r="U734" s="18" t="s">
        <v>1185</v>
      </c>
      <c r="V734" s="18" t="s">
        <v>131</v>
      </c>
      <c r="W734" s="18" t="s">
        <v>67</v>
      </c>
      <c r="X734" s="18" t="s">
        <v>39</v>
      </c>
      <c r="Y734" s="18" t="s">
        <v>40</v>
      </c>
      <c r="Z734" s="19" t="s">
        <v>942</v>
      </c>
      <c r="AA734" s="20">
        <v>1978262247</v>
      </c>
      <c r="AB734" s="19">
        <v>91999997</v>
      </c>
      <c r="AC734" s="21">
        <v>0</v>
      </c>
      <c r="AD734" s="21">
        <v>0</v>
      </c>
      <c r="AE734" s="21">
        <v>8363636</v>
      </c>
      <c r="AF734" s="21">
        <v>8363636</v>
      </c>
      <c r="AG734" s="21">
        <v>8363636</v>
      </c>
      <c r="AH734" s="21">
        <v>8363636</v>
      </c>
      <c r="AI734" s="21">
        <v>8363636</v>
      </c>
      <c r="AJ734" s="21">
        <v>8363636</v>
      </c>
      <c r="AK734" s="21">
        <v>8363636</v>
      </c>
      <c r="AL734" s="21">
        <v>8363636</v>
      </c>
      <c r="AM734" s="21">
        <v>8363636</v>
      </c>
      <c r="AN734" s="21">
        <v>16727273</v>
      </c>
      <c r="AO734" s="21">
        <v>0</v>
      </c>
      <c r="AP734" s="21">
        <v>0</v>
      </c>
      <c r="AQ734" s="21">
        <v>0</v>
      </c>
      <c r="AR734" s="21">
        <v>0</v>
      </c>
    </row>
    <row r="735" spans="8:44" ht="26" x14ac:dyDescent="0.35">
      <c r="H735" s="16" t="str">
        <f xml:space="preserve"> _xll.EPMOlapMemberO("[CONTRATO].[PARENTH1].[C84292024]","","C84292024","","000;001")</f>
        <v>C84292024</v>
      </c>
      <c r="I735" s="16" t="str">
        <f xml:space="preserve"> _xll.EPMOlapMemberO("[AREA].[PARENTH1].[10000000025003]","","Gcia. Investigación","","000;001")</f>
        <v>Gcia. Investigación</v>
      </c>
      <c r="J735" s="17" t="str">
        <f xml:space="preserve"> _xll.EPMOlapMemberO("[RUBRO].[PARENTH1].[5118150001]","","TRAMITES Y LICENCIAS","","000;001")</f>
        <v>TRAMITES Y LICENCIAS</v>
      </c>
      <c r="K735" s="18" t="s">
        <v>2441</v>
      </c>
      <c r="L735" s="18" t="s">
        <v>40</v>
      </c>
      <c r="M735" s="28" t="s">
        <v>1554</v>
      </c>
      <c r="N735" s="18" t="s">
        <v>453</v>
      </c>
      <c r="O735" s="18" t="s">
        <v>454</v>
      </c>
      <c r="P735" s="28" t="s">
        <v>2442</v>
      </c>
      <c r="Q735" s="28" t="s">
        <v>1763</v>
      </c>
      <c r="R735" s="18" t="s">
        <v>40</v>
      </c>
      <c r="S735" s="18" t="s">
        <v>2443</v>
      </c>
      <c r="T735" s="18" t="s">
        <v>35</v>
      </c>
      <c r="U735" s="18" t="s">
        <v>2444</v>
      </c>
      <c r="V735" s="18" t="s">
        <v>459</v>
      </c>
      <c r="W735" s="18" t="s">
        <v>67</v>
      </c>
      <c r="X735" s="18" t="s">
        <v>40</v>
      </c>
      <c r="Y735" s="18" t="s">
        <v>40</v>
      </c>
      <c r="Z735" s="19" t="s">
        <v>68</v>
      </c>
      <c r="AA735" s="20">
        <v>30393604160</v>
      </c>
      <c r="AB735" s="19">
        <v>35000000</v>
      </c>
      <c r="AC735" s="21">
        <v>0</v>
      </c>
      <c r="AD735" s="21">
        <v>0</v>
      </c>
      <c r="AE735" s="21">
        <v>0</v>
      </c>
      <c r="AF735" s="21">
        <v>35000000</v>
      </c>
      <c r="AG735" s="21">
        <v>0</v>
      </c>
      <c r="AH735" s="21">
        <v>0</v>
      </c>
      <c r="AI735" s="21">
        <v>0</v>
      </c>
      <c r="AJ735" s="21">
        <v>0</v>
      </c>
      <c r="AK735" s="21">
        <v>0</v>
      </c>
      <c r="AL735" s="21">
        <v>0</v>
      </c>
      <c r="AM735" s="21">
        <v>0</v>
      </c>
      <c r="AN735" s="21">
        <v>0</v>
      </c>
      <c r="AO735" s="21">
        <v>0</v>
      </c>
      <c r="AP735" s="21">
        <v>0</v>
      </c>
      <c r="AQ735" s="21">
        <v>0</v>
      </c>
      <c r="AR735" s="21">
        <v>0</v>
      </c>
    </row>
    <row r="736" spans="8:44" ht="26" x14ac:dyDescent="0.35">
      <c r="H736" s="16" t="str">
        <f xml:space="preserve"> _xll.EPMOlapMemberO("[CONTRATO].[PARENTH1].[C76352024]","","C76352024","","000;001")</f>
        <v>C76352024</v>
      </c>
      <c r="I736" s="16" t="str">
        <f xml:space="preserve"> _xll.EPMOlapMemberO("[AREA].[PARENTH1].[10000000025005]","","Gcia. Administración","","000;001")</f>
        <v>Gcia. Administración</v>
      </c>
      <c r="J736" s="17" t="str">
        <f xml:space="preserve"> _xll.EPMOlapMemberO("[RUBRO].[PARENTH1].[5118150001]","","TRAMITES Y LICENCIAS","","000;001")</f>
        <v>TRAMITES Y LICENCIAS</v>
      </c>
      <c r="K736" s="18" t="s">
        <v>2445</v>
      </c>
      <c r="L736" s="18" t="s">
        <v>40</v>
      </c>
      <c r="M736" s="28" t="s">
        <v>452</v>
      </c>
      <c r="N736" s="18" t="s">
        <v>453</v>
      </c>
      <c r="O736" s="18" t="s">
        <v>454</v>
      </c>
      <c r="P736" s="28" t="s">
        <v>575</v>
      </c>
      <c r="Q736" s="28" t="s">
        <v>557</v>
      </c>
      <c r="R736" s="18" t="s">
        <v>40</v>
      </c>
      <c r="S736" s="18" t="s">
        <v>457</v>
      </c>
      <c r="T736" s="18" t="s">
        <v>35</v>
      </c>
      <c r="U736" s="18" t="s">
        <v>2446</v>
      </c>
      <c r="V736" s="18" t="s">
        <v>459</v>
      </c>
      <c r="W736" s="18" t="s">
        <v>67</v>
      </c>
      <c r="X736" s="18" t="s">
        <v>40</v>
      </c>
      <c r="Y736" s="18" t="s">
        <v>40</v>
      </c>
      <c r="Z736" s="19" t="s">
        <v>68</v>
      </c>
      <c r="AA736" s="20">
        <v>307461977278</v>
      </c>
      <c r="AB736" s="19">
        <v>2624700</v>
      </c>
      <c r="AC736" s="21">
        <v>218725</v>
      </c>
      <c r="AD736" s="21">
        <v>218725</v>
      </c>
      <c r="AE736" s="21">
        <v>218725</v>
      </c>
      <c r="AF736" s="21">
        <v>218725</v>
      </c>
      <c r="AG736" s="21">
        <v>218725</v>
      </c>
      <c r="AH736" s="21">
        <v>218725</v>
      </c>
      <c r="AI736" s="21">
        <v>218725</v>
      </c>
      <c r="AJ736" s="21">
        <v>218725</v>
      </c>
      <c r="AK736" s="21">
        <v>218725</v>
      </c>
      <c r="AL736" s="21">
        <v>218725</v>
      </c>
      <c r="AM736" s="21">
        <v>218725</v>
      </c>
      <c r="AN736" s="21">
        <v>218725</v>
      </c>
      <c r="AO736" s="21">
        <v>0</v>
      </c>
      <c r="AP736" s="21">
        <v>0</v>
      </c>
      <c r="AQ736" s="21">
        <v>0</v>
      </c>
      <c r="AR736" s="21">
        <v>0</v>
      </c>
    </row>
    <row r="737" spans="8:44" ht="26" x14ac:dyDescent="0.35">
      <c r="H737" s="16" t="str">
        <f xml:space="preserve"> _xll.EPMOlapMemberO("[CONTRATO].[PARENTH1].[C76362024]","","C76362024","","000;001")</f>
        <v>C76362024</v>
      </c>
      <c r="I737" s="16" t="str">
        <f xml:space="preserve"> _xll.EPMOlapMemberO("[AREA].[PARENTH1].[10000000025005]","","Gcia. Administración","","000;001")</f>
        <v>Gcia. Administración</v>
      </c>
      <c r="J737" s="17" t="str">
        <f xml:space="preserve"> _xll.EPMOlapMemberO("[RUBRO].[PARENTH1].[5118150001]","","TRAMITES Y LICENCIAS","","000;001")</f>
        <v>TRAMITES Y LICENCIAS</v>
      </c>
      <c r="K737" s="18" t="s">
        <v>2447</v>
      </c>
      <c r="L737" s="18" t="s">
        <v>40</v>
      </c>
      <c r="M737" s="28" t="s">
        <v>452</v>
      </c>
      <c r="N737" s="18" t="s">
        <v>453</v>
      </c>
      <c r="O737" s="18" t="s">
        <v>454</v>
      </c>
      <c r="P737" s="28" t="s">
        <v>575</v>
      </c>
      <c r="Q737" s="28" t="s">
        <v>557</v>
      </c>
      <c r="R737" s="18" t="s">
        <v>40</v>
      </c>
      <c r="S737" s="18" t="s">
        <v>615</v>
      </c>
      <c r="T737" s="18" t="s">
        <v>35</v>
      </c>
      <c r="U737" s="18" t="s">
        <v>589</v>
      </c>
      <c r="V737" s="18" t="s">
        <v>459</v>
      </c>
      <c r="W737" s="18" t="s">
        <v>67</v>
      </c>
      <c r="X737" s="18" t="s">
        <v>40</v>
      </c>
      <c r="Y737" s="18" t="s">
        <v>40</v>
      </c>
      <c r="Z737" s="19" t="s">
        <v>68</v>
      </c>
      <c r="AA737" s="20">
        <v>307461977278</v>
      </c>
      <c r="AB737" s="19">
        <v>21979410</v>
      </c>
      <c r="AC737" s="21">
        <v>1998111</v>
      </c>
      <c r="AD737" s="21">
        <v>1998111</v>
      </c>
      <c r="AE737" s="21">
        <v>1998111</v>
      </c>
      <c r="AF737" s="21">
        <v>1998111</v>
      </c>
      <c r="AG737" s="21">
        <v>1998111</v>
      </c>
      <c r="AH737" s="21">
        <v>1998111</v>
      </c>
      <c r="AI737" s="21">
        <v>1998111</v>
      </c>
      <c r="AJ737" s="21">
        <v>1998111</v>
      </c>
      <c r="AK737" s="21">
        <v>1998111</v>
      </c>
      <c r="AL737" s="21">
        <v>1998111</v>
      </c>
      <c r="AM737" s="21">
        <v>1998300</v>
      </c>
      <c r="AN737" s="21">
        <v>0</v>
      </c>
      <c r="AO737" s="21">
        <v>0</v>
      </c>
      <c r="AP737" s="21">
        <v>0</v>
      </c>
      <c r="AQ737" s="21">
        <v>0</v>
      </c>
      <c r="AR737" s="21">
        <v>0</v>
      </c>
    </row>
    <row r="738" spans="8:44" ht="26" x14ac:dyDescent="0.35">
      <c r="H738" s="16" t="str">
        <f xml:space="preserve"> _xll.EPMOlapMemberO("[CONTRATO].[PARENTH1].[C76372024]","","C76372024","","000;001")</f>
        <v>C76372024</v>
      </c>
      <c r="I738" s="16" t="str">
        <f xml:space="preserve"> _xll.EPMOlapMemberO("[AREA].[PARENTH1].[10000000025005]","","Gcia. Administración","","000;001")</f>
        <v>Gcia. Administración</v>
      </c>
      <c r="J738" s="17" t="str">
        <f xml:space="preserve"> _xll.EPMOlapMemberO("[RUBRO].[PARENTH1].[5118150001]","","TRAMITES Y LICENCIAS","","000;001")</f>
        <v>TRAMITES Y LICENCIAS</v>
      </c>
      <c r="K738" s="18" t="s">
        <v>2448</v>
      </c>
      <c r="L738" s="18" t="s">
        <v>40</v>
      </c>
      <c r="M738" s="28" t="s">
        <v>452</v>
      </c>
      <c r="N738" s="18" t="s">
        <v>453</v>
      </c>
      <c r="O738" s="18" t="s">
        <v>454</v>
      </c>
      <c r="P738" s="28" t="s">
        <v>575</v>
      </c>
      <c r="Q738" s="28" t="s">
        <v>557</v>
      </c>
      <c r="R738" s="18" t="s">
        <v>40</v>
      </c>
      <c r="S738" s="18" t="s">
        <v>48</v>
      </c>
      <c r="T738" s="18" t="s">
        <v>49</v>
      </c>
      <c r="U738" s="18" t="s">
        <v>2449</v>
      </c>
      <c r="V738" s="18" t="s">
        <v>459</v>
      </c>
      <c r="W738" s="18" t="s">
        <v>67</v>
      </c>
      <c r="X738" s="18" t="s">
        <v>40</v>
      </c>
      <c r="Y738" s="18" t="s">
        <v>40</v>
      </c>
      <c r="Z738" s="19" t="s">
        <v>68</v>
      </c>
      <c r="AA738" s="20">
        <v>307461977278</v>
      </c>
      <c r="AB738" s="19">
        <v>10158480</v>
      </c>
      <c r="AC738" s="21">
        <v>846540</v>
      </c>
      <c r="AD738" s="21">
        <v>846540</v>
      </c>
      <c r="AE738" s="21">
        <v>846540</v>
      </c>
      <c r="AF738" s="21">
        <v>846540</v>
      </c>
      <c r="AG738" s="21">
        <v>846540</v>
      </c>
      <c r="AH738" s="21">
        <v>846540</v>
      </c>
      <c r="AI738" s="21">
        <v>846540</v>
      </c>
      <c r="AJ738" s="21">
        <v>846540</v>
      </c>
      <c r="AK738" s="21">
        <v>846540</v>
      </c>
      <c r="AL738" s="21">
        <v>846540</v>
      </c>
      <c r="AM738" s="21">
        <v>846540</v>
      </c>
      <c r="AN738" s="21">
        <v>846540</v>
      </c>
      <c r="AO738" s="21">
        <v>0</v>
      </c>
      <c r="AP738" s="21">
        <v>0</v>
      </c>
      <c r="AQ738" s="21">
        <v>0</v>
      </c>
      <c r="AR738" s="21">
        <v>0</v>
      </c>
    </row>
    <row r="739" spans="8:44" ht="26" x14ac:dyDescent="0.35">
      <c r="H739" s="16" t="str">
        <f xml:space="preserve"> _xll.EPMOlapMemberO("[CONTRATO].[PARENTH1].[C76382024]","","C76382024","","000;001")</f>
        <v>C76382024</v>
      </c>
      <c r="I739" s="16" t="str">
        <f xml:space="preserve"> _xll.EPMOlapMemberO("[AREA].[PARENTH1].[10000000025005]","","Gcia. Administración","","000;001")</f>
        <v>Gcia. Administración</v>
      </c>
      <c r="J739" s="17" t="str">
        <f xml:space="preserve"> _xll.EPMOlapMemberO("[RUBRO].[PARENTH1].[5118150001]","","TRAMITES Y LICENCIAS","","000;001")</f>
        <v>TRAMITES Y LICENCIAS</v>
      </c>
      <c r="K739" s="18" t="s">
        <v>2450</v>
      </c>
      <c r="L739" s="18" t="s">
        <v>40</v>
      </c>
      <c r="M739" s="28" t="s">
        <v>452</v>
      </c>
      <c r="N739" s="18" t="s">
        <v>453</v>
      </c>
      <c r="O739" s="18" t="s">
        <v>454</v>
      </c>
      <c r="P739" s="28" t="s">
        <v>575</v>
      </c>
      <c r="Q739" s="28" t="s">
        <v>557</v>
      </c>
      <c r="R739" s="18" t="s">
        <v>40</v>
      </c>
      <c r="S739" s="18" t="s">
        <v>457</v>
      </c>
      <c r="T739" s="18" t="s">
        <v>2451</v>
      </c>
      <c r="U739" s="18" t="s">
        <v>2452</v>
      </c>
      <c r="V739" s="18" t="s">
        <v>459</v>
      </c>
      <c r="W739" s="18" t="s">
        <v>67</v>
      </c>
      <c r="X739" s="18" t="s">
        <v>40</v>
      </c>
      <c r="Y739" s="18" t="s">
        <v>40</v>
      </c>
      <c r="Z739" s="19" t="s">
        <v>68</v>
      </c>
      <c r="AA739" s="20">
        <v>307461977278</v>
      </c>
      <c r="AB739" s="19">
        <v>2500000</v>
      </c>
      <c r="AC739" s="21">
        <v>208333</v>
      </c>
      <c r="AD739" s="21">
        <v>208333</v>
      </c>
      <c r="AE739" s="21">
        <v>208333</v>
      </c>
      <c r="AF739" s="21">
        <v>208337</v>
      </c>
      <c r="AG739" s="21">
        <v>208333</v>
      </c>
      <c r="AH739" s="21">
        <v>208333</v>
      </c>
      <c r="AI739" s="21">
        <v>208333</v>
      </c>
      <c r="AJ739" s="21">
        <v>208333</v>
      </c>
      <c r="AK739" s="21">
        <v>208333</v>
      </c>
      <c r="AL739" s="21">
        <v>208333</v>
      </c>
      <c r="AM739" s="21">
        <v>208333</v>
      </c>
      <c r="AN739" s="21">
        <v>208333</v>
      </c>
      <c r="AO739" s="21">
        <v>0</v>
      </c>
      <c r="AP739" s="21">
        <v>0</v>
      </c>
      <c r="AQ739" s="21">
        <v>0</v>
      </c>
      <c r="AR739" s="21">
        <v>0</v>
      </c>
    </row>
    <row r="740" spans="8:44" ht="26" x14ac:dyDescent="0.35">
      <c r="H740" s="16" t="str">
        <f xml:space="preserve"> _xll.EPMOlapMemberO("[CONTRATO].[PARENTH1].[C56302024]","","C56302024","","000;001")</f>
        <v>C56302024</v>
      </c>
      <c r="I740" s="16" t="str">
        <f xml:space="preserve"> _xll.EPMOlapMemberO("[AREA].[PARENTH1].[10000000033003]","","Gcia. Logística","","000;001")</f>
        <v>Gcia. Logística</v>
      </c>
      <c r="J740" s="17" t="str">
        <f xml:space="preserve"> _xll.EPMOlapMemberO("[RUBRO].[PARENTH1].[5160050000]","","EQUIPO DE COMPUTACION","","000;001")</f>
        <v>EQUIPO DE COMPUTACION</v>
      </c>
      <c r="K740" s="18" t="s">
        <v>2453</v>
      </c>
      <c r="L740" s="18" t="s">
        <v>40</v>
      </c>
      <c r="M740" s="28" t="s">
        <v>44</v>
      </c>
      <c r="N740" s="18" t="s">
        <v>29</v>
      </c>
      <c r="O740" s="18" t="s">
        <v>83</v>
      </c>
      <c r="P740" s="28" t="s">
        <v>40</v>
      </c>
      <c r="Q740" s="28" t="s">
        <v>2454</v>
      </c>
      <c r="R740" s="18" t="s">
        <v>1434</v>
      </c>
      <c r="S740" s="18" t="s">
        <v>48</v>
      </c>
      <c r="T740" s="18" t="s">
        <v>609</v>
      </c>
      <c r="U740" s="18" t="s">
        <v>2455</v>
      </c>
      <c r="V740" s="18" t="s">
        <v>51</v>
      </c>
      <c r="W740" s="18" t="s">
        <v>52</v>
      </c>
      <c r="X740" s="18" t="s">
        <v>58</v>
      </c>
      <c r="Y740" s="18" t="s">
        <v>40</v>
      </c>
      <c r="Z740" s="19" t="s">
        <v>68</v>
      </c>
      <c r="AA740" s="20">
        <v>5631223212</v>
      </c>
      <c r="AB740" s="19">
        <v>160138048</v>
      </c>
      <c r="AC740" s="21">
        <v>0</v>
      </c>
      <c r="AD740" s="21">
        <v>160138048</v>
      </c>
      <c r="AE740" s="21">
        <v>0</v>
      </c>
      <c r="AF740" s="21">
        <v>0</v>
      </c>
      <c r="AG740" s="21">
        <v>0</v>
      </c>
      <c r="AH740" s="21">
        <v>0</v>
      </c>
      <c r="AI740" s="21">
        <v>0</v>
      </c>
      <c r="AJ740" s="21">
        <v>0</v>
      </c>
      <c r="AK740" s="21">
        <v>0</v>
      </c>
      <c r="AL740" s="21">
        <v>0</v>
      </c>
      <c r="AM740" s="21">
        <v>0</v>
      </c>
      <c r="AN740" s="21">
        <v>0</v>
      </c>
      <c r="AO740" s="21">
        <v>0</v>
      </c>
      <c r="AP740" s="21">
        <v>0</v>
      </c>
      <c r="AQ740" s="21">
        <v>0</v>
      </c>
      <c r="AR740" s="21">
        <v>0</v>
      </c>
    </row>
    <row r="741" spans="8:44" ht="39" x14ac:dyDescent="0.35">
      <c r="H741" s="16" t="str">
        <f xml:space="preserve"> _xll.EPMOlapMemberO("[CONTRATO].[PARENTH1].[C20022024]","","C20022024","","000;001")</f>
        <v>C20022024</v>
      </c>
      <c r="I741" s="16" t="str">
        <f xml:space="preserve"> _xll.EPMOlapMemberO("[AREA].[PARENTH1].[10000000095005]","","Gcia. Talento Humano","","000;001")</f>
        <v>Gcia. Talento Humano</v>
      </c>
      <c r="J741" s="17" t="str">
        <f xml:space="preserve"> _xll.EPMOlapMemberO("[RUBRO].[PARENTH1].[5120260013]","","APOYO DE SOSTENIMIENTO MENSUAL","","000;001")</f>
        <v>APOYO DE SOSTENIMIENTO MENSUAL</v>
      </c>
      <c r="K741" s="18" t="s">
        <v>2456</v>
      </c>
      <c r="L741" s="18" t="s">
        <v>40</v>
      </c>
      <c r="M741" s="28" t="s">
        <v>2457</v>
      </c>
      <c r="N741" s="18" t="s">
        <v>2458</v>
      </c>
      <c r="O741" s="18" t="s">
        <v>2459</v>
      </c>
      <c r="P741" s="28" t="s">
        <v>2460</v>
      </c>
      <c r="Q741" s="28" t="s">
        <v>2461</v>
      </c>
      <c r="R741" s="18" t="s">
        <v>40</v>
      </c>
      <c r="S741" s="18" t="s">
        <v>48</v>
      </c>
      <c r="T741" s="18" t="s">
        <v>35</v>
      </c>
      <c r="U741" s="18" t="s">
        <v>40</v>
      </c>
      <c r="V741" s="18" t="s">
        <v>2462</v>
      </c>
      <c r="W741" s="18" t="s">
        <v>52</v>
      </c>
      <c r="X741" s="18" t="s">
        <v>68</v>
      </c>
      <c r="Y741" s="18" t="s">
        <v>2463</v>
      </c>
      <c r="Z741" s="19" t="s">
        <v>68</v>
      </c>
      <c r="AA741" s="20">
        <v>0</v>
      </c>
      <c r="AB741" s="19">
        <v>882630273</v>
      </c>
      <c r="AC741" s="21">
        <v>73552523</v>
      </c>
      <c r="AD741" s="21">
        <v>73552523</v>
      </c>
      <c r="AE741" s="21">
        <v>73552523</v>
      </c>
      <c r="AF741" s="21">
        <v>73552523</v>
      </c>
      <c r="AG741" s="21">
        <v>73552523</v>
      </c>
      <c r="AH741" s="21">
        <v>73552523</v>
      </c>
      <c r="AI741" s="21">
        <v>73552523</v>
      </c>
      <c r="AJ741" s="21">
        <v>73552523</v>
      </c>
      <c r="AK741" s="21">
        <v>73552523</v>
      </c>
      <c r="AL741" s="21">
        <v>73552523</v>
      </c>
      <c r="AM741" s="21">
        <v>73552523</v>
      </c>
      <c r="AN741" s="21">
        <v>73552520</v>
      </c>
      <c r="AO741" s="21">
        <v>0</v>
      </c>
      <c r="AP741" s="21">
        <v>0</v>
      </c>
      <c r="AQ741" s="21">
        <v>0</v>
      </c>
      <c r="AR741" s="21">
        <v>0</v>
      </c>
    </row>
    <row r="742" spans="8:44" ht="39" x14ac:dyDescent="0.35">
      <c r="H742" s="16" t="str">
        <f xml:space="preserve"> _xll.EPMOlapMemberO("[CONTRATO].[PARENTH1].[C20032024]","","C20032024","","000;001")</f>
        <v>C20032024</v>
      </c>
      <c r="I742" s="16" t="str">
        <f xml:space="preserve"> _xll.EPMOlapMemberO("[AREA].[PARENTH1].[10000000095005]","","Gcia. Talento Humano","","000;001")</f>
        <v>Gcia. Talento Humano</v>
      </c>
      <c r="J742" s="17" t="str">
        <f xml:space="preserve"> _xll.EPMOlapMemberO("[RUBRO].[PARENTH1].[5120190000]","","CAJA DE COMPENSACION FAMILIAR","","000;001")</f>
        <v>CAJA DE COMPENSACION FAMILIAR</v>
      </c>
      <c r="K742" s="18" t="s">
        <v>2464</v>
      </c>
      <c r="L742" s="18" t="s">
        <v>40</v>
      </c>
      <c r="M742" s="28" t="s">
        <v>2457</v>
      </c>
      <c r="N742" s="18" t="s">
        <v>2458</v>
      </c>
      <c r="O742" s="18" t="s">
        <v>2465</v>
      </c>
      <c r="P742" s="28" t="s">
        <v>2460</v>
      </c>
      <c r="Q742" s="28" t="s">
        <v>2461</v>
      </c>
      <c r="R742" s="18" t="s">
        <v>40</v>
      </c>
      <c r="S742" s="18" t="s">
        <v>48</v>
      </c>
      <c r="T742" s="18" t="s">
        <v>35</v>
      </c>
      <c r="U742" s="18" t="s">
        <v>40</v>
      </c>
      <c r="V742" s="18" t="s">
        <v>2462</v>
      </c>
      <c r="W742" s="18" t="s">
        <v>52</v>
      </c>
      <c r="X742" s="18" t="s">
        <v>68</v>
      </c>
      <c r="Y742" s="18" t="s">
        <v>2466</v>
      </c>
      <c r="Z742" s="19" t="s">
        <v>68</v>
      </c>
      <c r="AA742" s="20">
        <v>0</v>
      </c>
      <c r="AB742" s="19">
        <v>3149972600</v>
      </c>
      <c r="AC742" s="21">
        <v>262497717</v>
      </c>
      <c r="AD742" s="21">
        <v>262497717</v>
      </c>
      <c r="AE742" s="21">
        <v>262497717</v>
      </c>
      <c r="AF742" s="21">
        <v>262497717</v>
      </c>
      <c r="AG742" s="21">
        <v>262497717</v>
      </c>
      <c r="AH742" s="21">
        <v>262497717</v>
      </c>
      <c r="AI742" s="21">
        <v>262497717</v>
      </c>
      <c r="AJ742" s="21">
        <v>262497717</v>
      </c>
      <c r="AK742" s="21">
        <v>262497717</v>
      </c>
      <c r="AL742" s="21">
        <v>262497717</v>
      </c>
      <c r="AM742" s="21">
        <v>262497717</v>
      </c>
      <c r="AN742" s="21">
        <v>262497713</v>
      </c>
      <c r="AO742" s="21">
        <v>0</v>
      </c>
      <c r="AP742" s="21">
        <v>0</v>
      </c>
      <c r="AQ742" s="21">
        <v>0</v>
      </c>
      <c r="AR742" s="21">
        <v>0</v>
      </c>
    </row>
    <row r="743" spans="8:44" ht="26" x14ac:dyDescent="0.35">
      <c r="H743" s="16" t="str">
        <f xml:space="preserve"> _xll.EPMOlapMemberO("[CONTRATO].[PARENTH1].[C20042024]","","C20042024","","000;001")</f>
        <v>C20042024</v>
      </c>
      <c r="I743" s="16" t="str">
        <f xml:space="preserve"> _xll.EPMOlapMemberO("[AREA].[PARENTH1].[10000000095005]","","Gcia. Talento Humano","","000;001")</f>
        <v>Gcia. Talento Humano</v>
      </c>
      <c r="J743" s="17" t="str">
        <f xml:space="preserve"> _xll.EPMOlapMemberO("[RUBRO].[PARENTH1].[5120310000]","","APORTES POR PENSIONES","","000;001")</f>
        <v>APORTES POR PENSIONES</v>
      </c>
      <c r="K743" s="18" t="s">
        <v>2467</v>
      </c>
      <c r="L743" s="18" t="s">
        <v>40</v>
      </c>
      <c r="M743" s="28" t="s">
        <v>2457</v>
      </c>
      <c r="N743" s="18" t="s">
        <v>2458</v>
      </c>
      <c r="O743" s="18" t="s">
        <v>2468</v>
      </c>
      <c r="P743" s="28" t="s">
        <v>2460</v>
      </c>
      <c r="Q743" s="28" t="s">
        <v>2461</v>
      </c>
      <c r="R743" s="18" t="s">
        <v>40</v>
      </c>
      <c r="S743" s="18" t="s">
        <v>48</v>
      </c>
      <c r="T743" s="18" t="s">
        <v>35</v>
      </c>
      <c r="U743" s="18" t="s">
        <v>40</v>
      </c>
      <c r="V743" s="18" t="s">
        <v>2462</v>
      </c>
      <c r="W743" s="18" t="s">
        <v>52</v>
      </c>
      <c r="X743" s="18" t="s">
        <v>68</v>
      </c>
      <c r="Y743" s="18" t="s">
        <v>2469</v>
      </c>
      <c r="Z743" s="19" t="s">
        <v>68</v>
      </c>
      <c r="AA743" s="20">
        <v>0</v>
      </c>
      <c r="AB743" s="19">
        <v>8977259585</v>
      </c>
      <c r="AC743" s="21">
        <v>748104965</v>
      </c>
      <c r="AD743" s="21">
        <v>748104965</v>
      </c>
      <c r="AE743" s="21">
        <v>748104965</v>
      </c>
      <c r="AF743" s="21">
        <v>748104965</v>
      </c>
      <c r="AG743" s="21">
        <v>748104965</v>
      </c>
      <c r="AH743" s="21">
        <v>748104965</v>
      </c>
      <c r="AI743" s="21">
        <v>748104965</v>
      </c>
      <c r="AJ743" s="21">
        <v>748104965</v>
      </c>
      <c r="AK743" s="21">
        <v>748104965</v>
      </c>
      <c r="AL743" s="21">
        <v>748104965</v>
      </c>
      <c r="AM743" s="21">
        <v>748104965</v>
      </c>
      <c r="AN743" s="21">
        <v>748104970</v>
      </c>
      <c r="AO743" s="21">
        <v>0</v>
      </c>
      <c r="AP743" s="21">
        <v>0</v>
      </c>
      <c r="AQ743" s="21">
        <v>0</v>
      </c>
      <c r="AR743" s="21">
        <v>0</v>
      </c>
    </row>
    <row r="744" spans="8:44" ht="39" x14ac:dyDescent="0.35">
      <c r="H744" s="16" t="str">
        <f xml:space="preserve"> _xll.EPMOlapMemberO("[CONTRATO].[PARENTH1].[C20052024]","","C20052024","","000;001")</f>
        <v>C20052024</v>
      </c>
      <c r="I744" s="16" t="str">
        <f xml:space="preserve"> _xll.EPMOlapMemberO("[AREA].[PARENTH1].[10000000095005]","","Gcia. Talento Humano","","000;001")</f>
        <v>Gcia. Talento Humano</v>
      </c>
      <c r="J744" s="17" t="str">
        <f xml:space="preserve"> _xll.EPMOlapMemberO("[RUBRO].[PARENTH1].[5120190001]","","INSTITUTO COLOMBIANO DE BIEN","","000;001")</f>
        <v>INSTITUTO COLOMBIANO DE BIEN</v>
      </c>
      <c r="K744" s="18" t="s">
        <v>2470</v>
      </c>
      <c r="L744" s="18" t="s">
        <v>40</v>
      </c>
      <c r="M744" s="28" t="s">
        <v>2457</v>
      </c>
      <c r="N744" s="18" t="s">
        <v>2458</v>
      </c>
      <c r="O744" s="18" t="s">
        <v>2471</v>
      </c>
      <c r="P744" s="28" t="s">
        <v>2460</v>
      </c>
      <c r="Q744" s="28" t="s">
        <v>2461</v>
      </c>
      <c r="R744" s="18" t="s">
        <v>40</v>
      </c>
      <c r="S744" s="18" t="s">
        <v>48</v>
      </c>
      <c r="T744" s="18" t="s">
        <v>35</v>
      </c>
      <c r="U744" s="18" t="s">
        <v>40</v>
      </c>
      <c r="V744" s="18" t="s">
        <v>2462</v>
      </c>
      <c r="W744" s="18" t="s">
        <v>52</v>
      </c>
      <c r="X744" s="18" t="s">
        <v>68</v>
      </c>
      <c r="Y744" s="18" t="s">
        <v>2472</v>
      </c>
      <c r="Z744" s="19" t="s">
        <v>68</v>
      </c>
      <c r="AA744" s="20">
        <v>0</v>
      </c>
      <c r="AB744" s="19">
        <v>604867640</v>
      </c>
      <c r="AC744" s="21">
        <v>50405637</v>
      </c>
      <c r="AD744" s="21">
        <v>50405637</v>
      </c>
      <c r="AE744" s="21">
        <v>50405637</v>
      </c>
      <c r="AF744" s="21">
        <v>50405637</v>
      </c>
      <c r="AG744" s="21">
        <v>50405637</v>
      </c>
      <c r="AH744" s="21">
        <v>50405637</v>
      </c>
      <c r="AI744" s="21">
        <v>50405637</v>
      </c>
      <c r="AJ744" s="21">
        <v>50405637</v>
      </c>
      <c r="AK744" s="21">
        <v>50405637</v>
      </c>
      <c r="AL744" s="21">
        <v>50405637</v>
      </c>
      <c r="AM744" s="21">
        <v>50405637</v>
      </c>
      <c r="AN744" s="21">
        <v>50405633</v>
      </c>
      <c r="AO744" s="21">
        <v>0</v>
      </c>
      <c r="AP744" s="21">
        <v>0</v>
      </c>
      <c r="AQ744" s="21">
        <v>0</v>
      </c>
      <c r="AR744" s="21">
        <v>0</v>
      </c>
    </row>
    <row r="745" spans="8:44" ht="52" x14ac:dyDescent="0.35">
      <c r="H745" s="16" t="str">
        <f xml:space="preserve"> _xll.EPMOlapMemberO("[CONTRATO].[PARENTH1].[C20062024]","","C20062024","","000;001")</f>
        <v>C20062024</v>
      </c>
      <c r="I745" s="16" t="str">
        <f xml:space="preserve"> _xll.EPMOlapMemberO("[AREA].[PARENTH1].[10000000095005]","","Gcia. Talento Humano","","000;001")</f>
        <v>Gcia. Talento Humano</v>
      </c>
      <c r="J745" s="17" t="str">
        <f xml:space="preserve"> _xll.EPMOlapMemberO("[RUBRO].[PARENTH1].[5120190002]","","SERVICIO NACIONAL DE APRENDIZAJE SENA_N","","000;001")</f>
        <v>SERVICIO NACIONAL DE APRENDIZAJE SENA_N</v>
      </c>
      <c r="K745" s="18" t="s">
        <v>2473</v>
      </c>
      <c r="L745" s="18" t="s">
        <v>40</v>
      </c>
      <c r="M745" s="28" t="s">
        <v>2457</v>
      </c>
      <c r="N745" s="18" t="s">
        <v>2458</v>
      </c>
      <c r="O745" s="18" t="s">
        <v>2474</v>
      </c>
      <c r="P745" s="28" t="s">
        <v>2460</v>
      </c>
      <c r="Q745" s="28" t="s">
        <v>2461</v>
      </c>
      <c r="R745" s="18" t="s">
        <v>40</v>
      </c>
      <c r="S745" s="18" t="s">
        <v>48</v>
      </c>
      <c r="T745" s="18" t="s">
        <v>35</v>
      </c>
      <c r="U745" s="18" t="s">
        <v>40</v>
      </c>
      <c r="V745" s="18" t="s">
        <v>2462</v>
      </c>
      <c r="W745" s="18" t="s">
        <v>52</v>
      </c>
      <c r="X745" s="18" t="s">
        <v>68</v>
      </c>
      <c r="Y745" s="18" t="s">
        <v>2475</v>
      </c>
      <c r="Z745" s="19" t="s">
        <v>68</v>
      </c>
      <c r="AA745" s="20">
        <v>0</v>
      </c>
      <c r="AB745" s="19">
        <v>403245093</v>
      </c>
      <c r="AC745" s="21">
        <v>33603758</v>
      </c>
      <c r="AD745" s="21">
        <v>33603758</v>
      </c>
      <c r="AE745" s="21">
        <v>33603758</v>
      </c>
      <c r="AF745" s="21">
        <v>33603758</v>
      </c>
      <c r="AG745" s="21">
        <v>33603758</v>
      </c>
      <c r="AH745" s="21">
        <v>33603758</v>
      </c>
      <c r="AI745" s="21">
        <v>33603758</v>
      </c>
      <c r="AJ745" s="21">
        <v>33603758</v>
      </c>
      <c r="AK745" s="21">
        <v>33603758</v>
      </c>
      <c r="AL745" s="21">
        <v>33603758</v>
      </c>
      <c r="AM745" s="21">
        <v>33603758</v>
      </c>
      <c r="AN745" s="21">
        <v>33603755</v>
      </c>
      <c r="AO745" s="21">
        <v>0</v>
      </c>
      <c r="AP745" s="21">
        <v>0</v>
      </c>
      <c r="AQ745" s="21">
        <v>0</v>
      </c>
      <c r="AR745" s="21">
        <v>0</v>
      </c>
    </row>
    <row r="746" spans="8:44" ht="52" x14ac:dyDescent="0.35">
      <c r="H746" s="16" t="str">
        <f xml:space="preserve"> _xll.EPMOlapMemberO("[CONTRATO].[PARENTH1].[C20072024]","","C20072024","","000;001")</f>
        <v>C20072024</v>
      </c>
      <c r="I746" s="16" t="str">
        <f xml:space="preserve"> _xll.EPMOlapMemberO("[AREA].[PARENTH1].[10000000095005]","","Gcia. Talento Humano","","000;001")</f>
        <v>Gcia. Talento Humano</v>
      </c>
      <c r="J746" s="22" t="str">
        <f xml:space="preserve"> _xll.EPMOlapMemberO("[RUBRO].[PARENTH2].[5120300003]","","APORTE RIESGOS LABORALES","","000;001")</f>
        <v>APORTE RIESGOS LABORALES</v>
      </c>
      <c r="K746" s="18" t="s">
        <v>2476</v>
      </c>
      <c r="L746" s="18" t="s">
        <v>40</v>
      </c>
      <c r="M746" s="28" t="s">
        <v>2457</v>
      </c>
      <c r="N746" s="18" t="s">
        <v>2458</v>
      </c>
      <c r="O746" s="18" t="s">
        <v>2477</v>
      </c>
      <c r="P746" s="28" t="s">
        <v>2460</v>
      </c>
      <c r="Q746" s="28" t="s">
        <v>2461</v>
      </c>
      <c r="R746" s="18" t="s">
        <v>40</v>
      </c>
      <c r="S746" s="18" t="s">
        <v>48</v>
      </c>
      <c r="T746" s="18" t="s">
        <v>35</v>
      </c>
      <c r="U746" s="18" t="s">
        <v>40</v>
      </c>
      <c r="V746" s="18" t="s">
        <v>2462</v>
      </c>
      <c r="W746" s="18" t="s">
        <v>52</v>
      </c>
      <c r="X746" s="18" t="s">
        <v>68</v>
      </c>
      <c r="Y746" s="18" t="s">
        <v>2478</v>
      </c>
      <c r="Z746" s="19" t="s">
        <v>68</v>
      </c>
      <c r="AA746" s="20">
        <v>0</v>
      </c>
      <c r="AB746" s="19">
        <v>390510792</v>
      </c>
      <c r="AC746" s="21">
        <v>32542566</v>
      </c>
      <c r="AD746" s="21">
        <v>32542566</v>
      </c>
      <c r="AE746" s="21">
        <v>32542566</v>
      </c>
      <c r="AF746" s="21">
        <v>32542566</v>
      </c>
      <c r="AG746" s="21">
        <v>32542566</v>
      </c>
      <c r="AH746" s="21">
        <v>32542566</v>
      </c>
      <c r="AI746" s="21">
        <v>32542566</v>
      </c>
      <c r="AJ746" s="21">
        <v>32542566</v>
      </c>
      <c r="AK746" s="21">
        <v>32542566</v>
      </c>
      <c r="AL746" s="21">
        <v>32542566</v>
      </c>
      <c r="AM746" s="21">
        <v>32542566</v>
      </c>
      <c r="AN746" s="21">
        <v>32542566</v>
      </c>
      <c r="AO746" s="21">
        <v>0</v>
      </c>
      <c r="AP746" s="21">
        <v>0</v>
      </c>
      <c r="AQ746" s="21">
        <v>0</v>
      </c>
      <c r="AR746" s="21">
        <v>0</v>
      </c>
    </row>
    <row r="747" spans="8:44" ht="26" x14ac:dyDescent="0.35">
      <c r="H747" s="16" t="str">
        <f xml:space="preserve"> _xll.EPMOlapMemberO("[CONTRATO].[PARENTH1].[C20102024]","","C20102024","","000;001")</f>
        <v>C20102024</v>
      </c>
      <c r="I747" s="16" t="str">
        <f xml:space="preserve"> _xll.EPMOlapMemberO("[AREA].[PARENTH1].[10000000095005]","","Gcia. Talento Humano","","000;001")</f>
        <v>Gcia. Talento Humano</v>
      </c>
      <c r="J747" s="17" t="str">
        <f xml:space="preserve"> _xll.EPMOlapMemberO("[RUBRO].[PARENTH1].[5120040000]","","AUXILIO DE TRANSPORTE","","000;001")</f>
        <v>AUXILIO DE TRANSPORTE</v>
      </c>
      <c r="K747" s="18" t="s">
        <v>2479</v>
      </c>
      <c r="L747" s="18" t="s">
        <v>40</v>
      </c>
      <c r="M747" s="28" t="s">
        <v>2457</v>
      </c>
      <c r="N747" s="18" t="s">
        <v>2458</v>
      </c>
      <c r="O747" s="18" t="s">
        <v>2480</v>
      </c>
      <c r="P747" s="28" t="s">
        <v>2460</v>
      </c>
      <c r="Q747" s="28" t="s">
        <v>2461</v>
      </c>
      <c r="R747" s="18" t="s">
        <v>40</v>
      </c>
      <c r="S747" s="18" t="s">
        <v>48</v>
      </c>
      <c r="T747" s="18" t="s">
        <v>35</v>
      </c>
      <c r="U747" s="18" t="s">
        <v>40</v>
      </c>
      <c r="V747" s="18" t="s">
        <v>2462</v>
      </c>
      <c r="W747" s="18" t="s">
        <v>52</v>
      </c>
      <c r="X747" s="18" t="s">
        <v>68</v>
      </c>
      <c r="Y747" s="18" t="s">
        <v>2481</v>
      </c>
      <c r="Z747" s="19" t="s">
        <v>68</v>
      </c>
      <c r="AA747" s="20">
        <v>0</v>
      </c>
      <c r="AB747" s="19">
        <v>7565728</v>
      </c>
      <c r="AC747" s="21">
        <v>630477</v>
      </c>
      <c r="AD747" s="21">
        <v>630477</v>
      </c>
      <c r="AE747" s="21">
        <v>630477</v>
      </c>
      <c r="AF747" s="21">
        <v>630477</v>
      </c>
      <c r="AG747" s="21">
        <v>630477</v>
      </c>
      <c r="AH747" s="21">
        <v>630477</v>
      </c>
      <c r="AI747" s="21">
        <v>630477</v>
      </c>
      <c r="AJ747" s="21">
        <v>630477</v>
      </c>
      <c r="AK747" s="21">
        <v>630477</v>
      </c>
      <c r="AL747" s="21">
        <v>630477</v>
      </c>
      <c r="AM747" s="21">
        <v>630477</v>
      </c>
      <c r="AN747" s="21">
        <v>630481</v>
      </c>
      <c r="AO747" s="21">
        <v>0</v>
      </c>
      <c r="AP747" s="21">
        <v>0</v>
      </c>
      <c r="AQ747" s="21">
        <v>0</v>
      </c>
      <c r="AR747" s="21">
        <v>0</v>
      </c>
    </row>
    <row r="748" spans="8:44" ht="26" x14ac:dyDescent="0.35">
      <c r="H748" s="16" t="str">
        <f xml:space="preserve"> _xll.EPMOlapMemberO("[CONTRATO].[PARENTH1].[C20112024]","","C20112024","","000;001")</f>
        <v>C20112024</v>
      </c>
      <c r="I748" s="16" t="str">
        <f xml:space="preserve"> _xll.EPMOlapMemberO("[AREA].[PARENTH1].[10000000095005]","","Gcia. Talento Humano","","000;001")</f>
        <v>Gcia. Talento Humano</v>
      </c>
      <c r="J748" s="17" t="str">
        <f xml:space="preserve"> _xll.EPMOlapMemberO("[RUBRO].[PARENTH1].[5120150003]","","BONIFICACION DE DIRECCION","","000;001")</f>
        <v>BONIFICACION DE DIRECCION</v>
      </c>
      <c r="K748" s="18" t="s">
        <v>2482</v>
      </c>
      <c r="L748" s="18" t="s">
        <v>40</v>
      </c>
      <c r="M748" s="28" t="s">
        <v>2457</v>
      </c>
      <c r="N748" s="18" t="s">
        <v>2458</v>
      </c>
      <c r="O748" s="18" t="s">
        <v>2483</v>
      </c>
      <c r="P748" s="28" t="s">
        <v>2460</v>
      </c>
      <c r="Q748" s="28" t="s">
        <v>2461</v>
      </c>
      <c r="R748" s="18" t="s">
        <v>40</v>
      </c>
      <c r="S748" s="18" t="s">
        <v>48</v>
      </c>
      <c r="T748" s="18" t="s">
        <v>35</v>
      </c>
      <c r="U748" s="18" t="s">
        <v>40</v>
      </c>
      <c r="V748" s="18" t="s">
        <v>2462</v>
      </c>
      <c r="W748" s="18" t="s">
        <v>52</v>
      </c>
      <c r="X748" s="18" t="s">
        <v>68</v>
      </c>
      <c r="Y748" s="18" t="s">
        <v>2484</v>
      </c>
      <c r="Z748" s="19" t="s">
        <v>68</v>
      </c>
      <c r="AA748" s="20">
        <v>0</v>
      </c>
      <c r="AB748" s="19">
        <v>138204867</v>
      </c>
      <c r="AC748" s="21">
        <v>11517072</v>
      </c>
      <c r="AD748" s="21">
        <v>11517072</v>
      </c>
      <c r="AE748" s="21">
        <v>11517072</v>
      </c>
      <c r="AF748" s="21">
        <v>11517072</v>
      </c>
      <c r="AG748" s="21">
        <v>11517072</v>
      </c>
      <c r="AH748" s="21">
        <v>11517072</v>
      </c>
      <c r="AI748" s="21">
        <v>11517072</v>
      </c>
      <c r="AJ748" s="21">
        <v>11517072</v>
      </c>
      <c r="AK748" s="21">
        <v>11517072</v>
      </c>
      <c r="AL748" s="21">
        <v>11517072</v>
      </c>
      <c r="AM748" s="21">
        <v>11517072</v>
      </c>
      <c r="AN748" s="21">
        <v>11517075</v>
      </c>
      <c r="AO748" s="21">
        <v>0</v>
      </c>
      <c r="AP748" s="21">
        <v>0</v>
      </c>
      <c r="AQ748" s="21">
        <v>0</v>
      </c>
      <c r="AR748" s="21">
        <v>0</v>
      </c>
    </row>
    <row r="749" spans="8:44" ht="39" x14ac:dyDescent="0.35">
      <c r="H749" s="16" t="str">
        <f xml:space="preserve"> _xll.EPMOlapMemberO("[CONTRATO].[PARENTH1].[C20152024]","","C20152024","","000;001")</f>
        <v>C20152024</v>
      </c>
      <c r="I749" s="16" t="str">
        <f xml:space="preserve"> _xll.EPMOlapMemberO("[AREA].[PARENTH1].[10000000095005]","","Gcia. Talento Humano","","000;001")</f>
        <v>Gcia. Talento Humano</v>
      </c>
      <c r="J749" s="17" t="str">
        <f xml:space="preserve"> _xll.EPMOlapMemberO("[RUBRO].[PARENTH1].[5120060000]","","CESANTIAS EMPLEADOS POSITIVA","","000;001")</f>
        <v>CESANTIAS EMPLEADOS POSITIVA</v>
      </c>
      <c r="K749" s="18" t="s">
        <v>2485</v>
      </c>
      <c r="L749" s="18" t="s">
        <v>40</v>
      </c>
      <c r="M749" s="28" t="s">
        <v>2457</v>
      </c>
      <c r="N749" s="18" t="s">
        <v>2458</v>
      </c>
      <c r="O749" s="18" t="s">
        <v>2486</v>
      </c>
      <c r="P749" s="28" t="s">
        <v>2460</v>
      </c>
      <c r="Q749" s="28" t="s">
        <v>2461</v>
      </c>
      <c r="R749" s="18" t="s">
        <v>40</v>
      </c>
      <c r="S749" s="18" t="s">
        <v>48</v>
      </c>
      <c r="T749" s="18" t="s">
        <v>35</v>
      </c>
      <c r="U749" s="18" t="s">
        <v>40</v>
      </c>
      <c r="V749" s="18" t="s">
        <v>2462</v>
      </c>
      <c r="W749" s="18" t="s">
        <v>52</v>
      </c>
      <c r="X749" s="18" t="s">
        <v>68</v>
      </c>
      <c r="Y749" s="18" t="s">
        <v>2487</v>
      </c>
      <c r="Z749" s="19" t="s">
        <v>68</v>
      </c>
      <c r="AA749" s="20">
        <v>0</v>
      </c>
      <c r="AB749" s="19">
        <v>7174820202</v>
      </c>
      <c r="AC749" s="21">
        <v>597901683</v>
      </c>
      <c r="AD749" s="21">
        <v>597901683</v>
      </c>
      <c r="AE749" s="21">
        <v>597901683</v>
      </c>
      <c r="AF749" s="21">
        <v>597901683</v>
      </c>
      <c r="AG749" s="21">
        <v>597901683</v>
      </c>
      <c r="AH749" s="21">
        <v>597901683</v>
      </c>
      <c r="AI749" s="21">
        <v>597901683</v>
      </c>
      <c r="AJ749" s="21">
        <v>597901683</v>
      </c>
      <c r="AK749" s="21">
        <v>597901683</v>
      </c>
      <c r="AL749" s="21">
        <v>597901683</v>
      </c>
      <c r="AM749" s="21">
        <v>597901683</v>
      </c>
      <c r="AN749" s="21">
        <v>597901689</v>
      </c>
      <c r="AO749" s="21">
        <v>0</v>
      </c>
      <c r="AP749" s="21">
        <v>0</v>
      </c>
      <c r="AQ749" s="21">
        <v>0</v>
      </c>
      <c r="AR749" s="21">
        <v>0</v>
      </c>
    </row>
    <row r="750" spans="8:44" ht="52" x14ac:dyDescent="0.35">
      <c r="H750" s="16" t="str">
        <f xml:space="preserve"> _xll.EPMOlapMemberO("[CONTRATO].[PARENTH1].[C20172024]","","C20172024","","000;001")</f>
        <v>C20172024</v>
      </c>
      <c r="I750" s="16" t="str">
        <f xml:space="preserve"> _xll.EPMOlapMemberO("[AREA].[PARENTH1].[10000000095005]","","Gcia. Talento Humano","","000;001")</f>
        <v>Gcia. Talento Humano</v>
      </c>
      <c r="J750" s="22" t="str">
        <f xml:space="preserve"> _xll.EPMOlapMemberO("[RUBRO].[PARENTH2].[5120260015]","","DOTACION AL PERSONAL","","000;001")</f>
        <v>DOTACION AL PERSONAL</v>
      </c>
      <c r="K750" s="18" t="s">
        <v>2488</v>
      </c>
      <c r="L750" s="18" t="s">
        <v>40</v>
      </c>
      <c r="M750" s="28" t="s">
        <v>2457</v>
      </c>
      <c r="N750" s="18" t="s">
        <v>2489</v>
      </c>
      <c r="O750" s="18" t="s">
        <v>2490</v>
      </c>
      <c r="P750" s="28" t="s">
        <v>2460</v>
      </c>
      <c r="Q750" s="28" t="s">
        <v>2461</v>
      </c>
      <c r="R750" s="18" t="s">
        <v>40</v>
      </c>
      <c r="S750" s="18" t="s">
        <v>48</v>
      </c>
      <c r="T750" s="18" t="s">
        <v>35</v>
      </c>
      <c r="U750" s="18" t="s">
        <v>40</v>
      </c>
      <c r="V750" s="18" t="s">
        <v>2462</v>
      </c>
      <c r="W750" s="18" t="s">
        <v>52</v>
      </c>
      <c r="X750" s="18" t="s">
        <v>68</v>
      </c>
      <c r="Y750" s="18" t="s">
        <v>2491</v>
      </c>
      <c r="Z750" s="19" t="s">
        <v>68</v>
      </c>
      <c r="AA750" s="20">
        <v>0</v>
      </c>
      <c r="AB750" s="19">
        <v>4744200</v>
      </c>
      <c r="AC750" s="21">
        <v>395285</v>
      </c>
      <c r="AD750" s="21">
        <v>395356</v>
      </c>
      <c r="AE750" s="21">
        <v>395356</v>
      </c>
      <c r="AF750" s="21">
        <v>395356</v>
      </c>
      <c r="AG750" s="21">
        <v>395356</v>
      </c>
      <c r="AH750" s="21">
        <v>395356</v>
      </c>
      <c r="AI750" s="21">
        <v>395356</v>
      </c>
      <c r="AJ750" s="21">
        <v>395356</v>
      </c>
      <c r="AK750" s="21">
        <v>395356</v>
      </c>
      <c r="AL750" s="21">
        <v>395356</v>
      </c>
      <c r="AM750" s="21">
        <v>395356</v>
      </c>
      <c r="AN750" s="21">
        <v>395355</v>
      </c>
      <c r="AO750" s="21">
        <v>0</v>
      </c>
      <c r="AP750" s="21">
        <v>0</v>
      </c>
      <c r="AQ750" s="21">
        <v>0</v>
      </c>
      <c r="AR750" s="21">
        <v>0</v>
      </c>
    </row>
    <row r="751" spans="8:44" ht="39" x14ac:dyDescent="0.35">
      <c r="H751" s="16" t="str">
        <f xml:space="preserve"> _xll.EPMOlapMemberO("[CONTRATO].[PARENTH1].[C20182024]","","C20182024","","000;001")</f>
        <v>C20182024</v>
      </c>
      <c r="I751" s="16" t="str">
        <f xml:space="preserve"> _xll.EPMOlapMemberO("[AREA].[PARENTH1].[10000000095005]","","Gcia. Talento Humano","","000;001")</f>
        <v>Gcia. Talento Humano</v>
      </c>
      <c r="J751" s="17" t="str">
        <f xml:space="preserve"> _xll.EPMOlapMemberO("[RUBRO].[PARENTH1].[5120300001]","","ENTIDADES PROMOTORAS DE SALUD E.P.S","","000;001")</f>
        <v>ENTIDADES PROMOTORAS DE SALUD E.P.S</v>
      </c>
      <c r="K751" s="18" t="s">
        <v>2492</v>
      </c>
      <c r="L751" s="18" t="s">
        <v>40</v>
      </c>
      <c r="M751" s="28" t="s">
        <v>2457</v>
      </c>
      <c r="N751" s="18" t="s">
        <v>2458</v>
      </c>
      <c r="O751" s="18" t="s">
        <v>2493</v>
      </c>
      <c r="P751" s="28" t="s">
        <v>2460</v>
      </c>
      <c r="Q751" s="28" t="s">
        <v>2461</v>
      </c>
      <c r="R751" s="18" t="s">
        <v>40</v>
      </c>
      <c r="S751" s="18" t="s">
        <v>48</v>
      </c>
      <c r="T751" s="18" t="s">
        <v>35</v>
      </c>
      <c r="U751" s="18" t="s">
        <v>40</v>
      </c>
      <c r="V751" s="18" t="s">
        <v>2462</v>
      </c>
      <c r="W751" s="18" t="s">
        <v>52</v>
      </c>
      <c r="X751" s="18" t="s">
        <v>68</v>
      </c>
      <c r="Y751" s="18" t="s">
        <v>2494</v>
      </c>
      <c r="Z751" s="19" t="s">
        <v>68</v>
      </c>
      <c r="AA751" s="20">
        <v>0</v>
      </c>
      <c r="AB751" s="19">
        <v>1582026420</v>
      </c>
      <c r="AC751" s="21">
        <v>131835535</v>
      </c>
      <c r="AD751" s="21">
        <v>131835535</v>
      </c>
      <c r="AE751" s="21">
        <v>131835535</v>
      </c>
      <c r="AF751" s="21">
        <v>131835535</v>
      </c>
      <c r="AG751" s="21">
        <v>131835535</v>
      </c>
      <c r="AH751" s="21">
        <v>131835535</v>
      </c>
      <c r="AI751" s="21">
        <v>131835535</v>
      </c>
      <c r="AJ751" s="21">
        <v>131835535</v>
      </c>
      <c r="AK751" s="21">
        <v>131835535</v>
      </c>
      <c r="AL751" s="21">
        <v>131835535</v>
      </c>
      <c r="AM751" s="21">
        <v>131835535</v>
      </c>
      <c r="AN751" s="21">
        <v>131835535</v>
      </c>
      <c r="AO751" s="21">
        <v>0</v>
      </c>
      <c r="AP751" s="21">
        <v>0</v>
      </c>
      <c r="AQ751" s="21">
        <v>0</v>
      </c>
      <c r="AR751" s="21">
        <v>0</v>
      </c>
    </row>
    <row r="752" spans="8:44" ht="52" x14ac:dyDescent="0.35">
      <c r="H752" s="16" t="str">
        <f xml:space="preserve"> _xll.EPMOlapMemberO("[CONTRATO].[PARENTH1].[C20192024]","","C20192024","","000;001")</f>
        <v>C20192024</v>
      </c>
      <c r="I752" s="16" t="str">
        <f xml:space="preserve"> _xll.EPMOlapMemberO("[AREA].[PARENTH1].[10000000095005]","","Gcia. Talento Humano","","000;001")</f>
        <v>Gcia. Talento Humano</v>
      </c>
      <c r="J752" s="22" t="str">
        <f xml:space="preserve"> _xll.EPMOlapMemberO("[RUBRO].[PARENTH2].[5120030001]","","HORAS EXTRAS EMPLEADOS","","000;001")</f>
        <v>HORAS EXTRAS EMPLEADOS</v>
      </c>
      <c r="K752" s="18" t="s">
        <v>2495</v>
      </c>
      <c r="L752" s="18" t="s">
        <v>40</v>
      </c>
      <c r="M752" s="28" t="s">
        <v>2457</v>
      </c>
      <c r="N752" s="18" t="s">
        <v>2458</v>
      </c>
      <c r="O752" s="18" t="s">
        <v>2496</v>
      </c>
      <c r="P752" s="28" t="s">
        <v>2460</v>
      </c>
      <c r="Q752" s="28" t="s">
        <v>2461</v>
      </c>
      <c r="R752" s="18" t="s">
        <v>40</v>
      </c>
      <c r="S752" s="18" t="s">
        <v>48</v>
      </c>
      <c r="T752" s="18" t="s">
        <v>35</v>
      </c>
      <c r="U752" s="18" t="s">
        <v>40</v>
      </c>
      <c r="V752" s="18" t="s">
        <v>2462</v>
      </c>
      <c r="W752" s="18" t="s">
        <v>52</v>
      </c>
      <c r="X752" s="18" t="s">
        <v>68</v>
      </c>
      <c r="Y752" s="18" t="s">
        <v>2497</v>
      </c>
      <c r="Z752" s="19" t="s">
        <v>68</v>
      </c>
      <c r="AA752" s="20">
        <v>0</v>
      </c>
      <c r="AB752" s="19">
        <v>36000000</v>
      </c>
      <c r="AC752" s="21">
        <v>3000000</v>
      </c>
      <c r="AD752" s="21">
        <v>3000000</v>
      </c>
      <c r="AE752" s="21">
        <v>3000000</v>
      </c>
      <c r="AF752" s="21">
        <v>3000000</v>
      </c>
      <c r="AG752" s="21">
        <v>3000000</v>
      </c>
      <c r="AH752" s="21">
        <v>3000000</v>
      </c>
      <c r="AI752" s="21">
        <v>3000000</v>
      </c>
      <c r="AJ752" s="21">
        <v>3000000</v>
      </c>
      <c r="AK752" s="21">
        <v>3000000</v>
      </c>
      <c r="AL752" s="21">
        <v>3000000</v>
      </c>
      <c r="AM752" s="21">
        <v>3000000</v>
      </c>
      <c r="AN752" s="21">
        <v>3000000</v>
      </c>
      <c r="AO752" s="21">
        <v>0</v>
      </c>
      <c r="AP752" s="21">
        <v>0</v>
      </c>
      <c r="AQ752" s="21">
        <v>0</v>
      </c>
      <c r="AR752" s="21">
        <v>0</v>
      </c>
    </row>
    <row r="753" spans="8:44" ht="26" x14ac:dyDescent="0.35">
      <c r="H753" s="16" t="str">
        <f xml:space="preserve"> _xll.EPMOlapMemberO("[CONTRATO].[PARENTH1].[C20202024]","","C20202024","","000;001")</f>
        <v>C20202024</v>
      </c>
      <c r="I753" s="16" t="str">
        <f xml:space="preserve"> _xll.EPMOlapMemberO("[AREA].[PARENTH1].[10000000095005]","","Gcia. Talento Humano","","000;001")</f>
        <v>Gcia. Talento Humano</v>
      </c>
      <c r="J753" s="17" t="str">
        <f xml:space="preserve"> _xll.EPMOlapMemberO("[RUBRO].[PARENTH1].[5120160000]","","INDEMNIZACIONES","","000;001")</f>
        <v>INDEMNIZACIONES</v>
      </c>
      <c r="K753" s="18" t="s">
        <v>2498</v>
      </c>
      <c r="L753" s="18" t="s">
        <v>40</v>
      </c>
      <c r="M753" s="28" t="s">
        <v>2457</v>
      </c>
      <c r="N753" s="18" t="s">
        <v>2458</v>
      </c>
      <c r="O753" s="18" t="s">
        <v>2499</v>
      </c>
      <c r="P753" s="28" t="s">
        <v>2460</v>
      </c>
      <c r="Q753" s="28" t="s">
        <v>2461</v>
      </c>
      <c r="R753" s="18" t="s">
        <v>40</v>
      </c>
      <c r="S753" s="18" t="s">
        <v>48</v>
      </c>
      <c r="T753" s="18" t="s">
        <v>35</v>
      </c>
      <c r="U753" s="18" t="s">
        <v>40</v>
      </c>
      <c r="V753" s="18" t="s">
        <v>2462</v>
      </c>
      <c r="W753" s="18" t="s">
        <v>52</v>
      </c>
      <c r="X753" s="18" t="s">
        <v>68</v>
      </c>
      <c r="Y753" s="18" t="s">
        <v>2499</v>
      </c>
      <c r="Z753" s="19" t="s">
        <v>68</v>
      </c>
      <c r="AA753" s="20">
        <v>0</v>
      </c>
      <c r="AB753" s="19">
        <v>400000000</v>
      </c>
      <c r="AC753" s="21">
        <v>33333333</v>
      </c>
      <c r="AD753" s="21">
        <v>33333333</v>
      </c>
      <c r="AE753" s="21">
        <v>33333333</v>
      </c>
      <c r="AF753" s="21">
        <v>33333333</v>
      </c>
      <c r="AG753" s="21">
        <v>33333333</v>
      </c>
      <c r="AH753" s="21">
        <v>33333333</v>
      </c>
      <c r="AI753" s="21">
        <v>33333333</v>
      </c>
      <c r="AJ753" s="21">
        <v>33333333</v>
      </c>
      <c r="AK753" s="21">
        <v>33333333</v>
      </c>
      <c r="AL753" s="21">
        <v>33333333</v>
      </c>
      <c r="AM753" s="21">
        <v>33333333</v>
      </c>
      <c r="AN753" s="21">
        <v>33333337</v>
      </c>
      <c r="AO753" s="21">
        <v>0</v>
      </c>
      <c r="AP753" s="21">
        <v>0</v>
      </c>
      <c r="AQ753" s="21">
        <v>0</v>
      </c>
      <c r="AR753" s="21">
        <v>0</v>
      </c>
    </row>
    <row r="754" spans="8:44" ht="26" x14ac:dyDescent="0.35">
      <c r="H754" s="16" t="str">
        <f xml:space="preserve"> _xll.EPMOlapMemberO("[CONTRATO].[PARENTH1].[C20212024]","","C20212024","","000;001")</f>
        <v>C20212024</v>
      </c>
      <c r="I754" s="16" t="str">
        <f xml:space="preserve"> _xll.EPMOlapMemberO("[AREA].[PARENTH1].[10000000095005]","","Gcia. Talento Humano","","000;001")</f>
        <v>Gcia. Talento Humano</v>
      </c>
      <c r="J754" s="17" t="str">
        <f xml:space="preserve"> _xll.EPMOlapMemberO("[RUBRO].[PARENTH1].[5120090000]","","PRIMA DE NAVIDAD","","000;001")</f>
        <v>PRIMA DE NAVIDAD</v>
      </c>
      <c r="K754" s="18" t="s">
        <v>2500</v>
      </c>
      <c r="L754" s="18" t="s">
        <v>40</v>
      </c>
      <c r="M754" s="28" t="s">
        <v>2457</v>
      </c>
      <c r="N754" s="18" t="s">
        <v>2458</v>
      </c>
      <c r="O754" s="18" t="s">
        <v>2501</v>
      </c>
      <c r="P754" s="28" t="s">
        <v>2460</v>
      </c>
      <c r="Q754" s="28" t="s">
        <v>2461</v>
      </c>
      <c r="R754" s="18" t="s">
        <v>40</v>
      </c>
      <c r="S754" s="18" t="s">
        <v>48</v>
      </c>
      <c r="T754" s="18" t="s">
        <v>35</v>
      </c>
      <c r="U754" s="18" t="s">
        <v>40</v>
      </c>
      <c r="V754" s="18" t="s">
        <v>2462</v>
      </c>
      <c r="W754" s="18" t="s">
        <v>52</v>
      </c>
      <c r="X754" s="18" t="s">
        <v>68</v>
      </c>
      <c r="Y754" s="18" t="s">
        <v>2502</v>
      </c>
      <c r="Z754" s="19" t="s">
        <v>68</v>
      </c>
      <c r="AA754" s="20">
        <v>0</v>
      </c>
      <c r="AB754" s="19">
        <v>6620794672</v>
      </c>
      <c r="AC754" s="21">
        <v>551732889</v>
      </c>
      <c r="AD754" s="21">
        <v>551732889</v>
      </c>
      <c r="AE754" s="21">
        <v>551732889</v>
      </c>
      <c r="AF754" s="21">
        <v>551732889</v>
      </c>
      <c r="AG754" s="21">
        <v>551732889</v>
      </c>
      <c r="AH754" s="21">
        <v>551732889</v>
      </c>
      <c r="AI754" s="21">
        <v>551732889</v>
      </c>
      <c r="AJ754" s="21">
        <v>551732889</v>
      </c>
      <c r="AK754" s="21">
        <v>551732889</v>
      </c>
      <c r="AL754" s="21">
        <v>551732889</v>
      </c>
      <c r="AM754" s="21">
        <v>551732889</v>
      </c>
      <c r="AN754" s="21">
        <v>551732893</v>
      </c>
      <c r="AO754" s="21">
        <v>0</v>
      </c>
      <c r="AP754" s="21">
        <v>0</v>
      </c>
      <c r="AQ754" s="21">
        <v>0</v>
      </c>
      <c r="AR754" s="21">
        <v>0</v>
      </c>
    </row>
    <row r="755" spans="8:44" ht="26" x14ac:dyDescent="0.35">
      <c r="H755" s="16" t="str">
        <f xml:space="preserve"> _xll.EPMOlapMemberO("[CONTRATO].[PARENTH1].[C20222024]","","C20222024","","000;001")</f>
        <v>C20222024</v>
      </c>
      <c r="I755" s="16" t="str">
        <f xml:space="preserve"> _xll.EPMOlapMemberO("[AREA].[PARENTH1].[10000000095005]","","Gcia. Talento Humano","","000;001")</f>
        <v>Gcia. Talento Humano</v>
      </c>
      <c r="J755" s="17" t="str">
        <f xml:space="preserve"> _xll.EPMOlapMemberO("[RUBRO].[PARENTH1].[5120080000]","","PRIMA DE SERVICIOS","","000;001")</f>
        <v>PRIMA DE SERVICIOS</v>
      </c>
      <c r="K755" s="18" t="s">
        <v>2503</v>
      </c>
      <c r="L755" s="18" t="s">
        <v>40</v>
      </c>
      <c r="M755" s="28" t="s">
        <v>2457</v>
      </c>
      <c r="N755" s="18" t="s">
        <v>2458</v>
      </c>
      <c r="O755" s="18" t="s">
        <v>2504</v>
      </c>
      <c r="P755" s="28" t="s">
        <v>2460</v>
      </c>
      <c r="Q755" s="28" t="s">
        <v>2461</v>
      </c>
      <c r="R755" s="18" t="s">
        <v>40</v>
      </c>
      <c r="S755" s="18" t="s">
        <v>48</v>
      </c>
      <c r="T755" s="18" t="s">
        <v>35</v>
      </c>
      <c r="U755" s="18" t="s">
        <v>40</v>
      </c>
      <c r="V755" s="18" t="s">
        <v>2462</v>
      </c>
      <c r="W755" s="18" t="s">
        <v>52</v>
      </c>
      <c r="X755" s="18" t="s">
        <v>68</v>
      </c>
      <c r="Y755" s="18" t="s">
        <v>2505</v>
      </c>
      <c r="Z755" s="19" t="s">
        <v>68</v>
      </c>
      <c r="AA755" s="20">
        <v>0</v>
      </c>
      <c r="AB755" s="19">
        <v>797390700</v>
      </c>
      <c r="AC755" s="21">
        <v>66449225</v>
      </c>
      <c r="AD755" s="21">
        <v>66449225</v>
      </c>
      <c r="AE755" s="21">
        <v>66449225</v>
      </c>
      <c r="AF755" s="21">
        <v>66449225</v>
      </c>
      <c r="AG755" s="21">
        <v>66449225</v>
      </c>
      <c r="AH755" s="21">
        <v>66449225</v>
      </c>
      <c r="AI755" s="21">
        <v>66449225</v>
      </c>
      <c r="AJ755" s="21">
        <v>66449225</v>
      </c>
      <c r="AK755" s="21">
        <v>66449225</v>
      </c>
      <c r="AL755" s="21">
        <v>66449225</v>
      </c>
      <c r="AM755" s="21">
        <v>66449225</v>
      </c>
      <c r="AN755" s="21">
        <v>66449225</v>
      </c>
      <c r="AO755" s="21">
        <v>0</v>
      </c>
      <c r="AP755" s="21">
        <v>0</v>
      </c>
      <c r="AQ755" s="21">
        <v>0</v>
      </c>
      <c r="AR755" s="21">
        <v>0</v>
      </c>
    </row>
    <row r="756" spans="8:44" ht="26" x14ac:dyDescent="0.35">
      <c r="H756" s="16" t="str">
        <f xml:space="preserve"> _xll.EPMOlapMemberO("[CONTRATO].[PARENTH1].[C20232024]","","C20232024","","000;001")</f>
        <v>C20232024</v>
      </c>
      <c r="I756" s="16" t="str">
        <f xml:space="preserve"> _xll.EPMOlapMemberO("[AREA].[PARENTH1].[10000000095005]","","Gcia. Talento Humano","","000;001")</f>
        <v>Gcia. Talento Humano</v>
      </c>
      <c r="J756" s="17" t="str">
        <f xml:space="preserve"> _xll.EPMOlapMemberO("[RUBRO].[PARENTH1].[5120110000]","","RIESGOS LABORALES","","000;001")</f>
        <v>RIESGOS LABORALES</v>
      </c>
      <c r="K756" s="18" t="s">
        <v>2506</v>
      </c>
      <c r="L756" s="18" t="s">
        <v>40</v>
      </c>
      <c r="M756" s="28" t="s">
        <v>2457</v>
      </c>
      <c r="N756" s="18" t="s">
        <v>2458</v>
      </c>
      <c r="O756" s="18" t="s">
        <v>2507</v>
      </c>
      <c r="P756" s="28" t="s">
        <v>2460</v>
      </c>
      <c r="Q756" s="28" t="s">
        <v>2461</v>
      </c>
      <c r="R756" s="18" t="s">
        <v>40</v>
      </c>
      <c r="S756" s="18" t="s">
        <v>48</v>
      </c>
      <c r="T756" s="18" t="s">
        <v>35</v>
      </c>
      <c r="U756" s="18" t="s">
        <v>40</v>
      </c>
      <c r="V756" s="18" t="s">
        <v>2462</v>
      </c>
      <c r="W756" s="18" t="s">
        <v>52</v>
      </c>
      <c r="X756" s="18" t="s">
        <v>68</v>
      </c>
      <c r="Y756" s="18" t="s">
        <v>2508</v>
      </c>
      <c r="Z756" s="19" t="s">
        <v>68</v>
      </c>
      <c r="AA756" s="20">
        <v>0</v>
      </c>
      <c r="AB756" s="19">
        <v>3071544954</v>
      </c>
      <c r="AC756" s="21">
        <v>255962080</v>
      </c>
      <c r="AD756" s="21">
        <v>255962080</v>
      </c>
      <c r="AE756" s="21">
        <v>255962080</v>
      </c>
      <c r="AF756" s="21">
        <v>255962080</v>
      </c>
      <c r="AG756" s="21">
        <v>255962080</v>
      </c>
      <c r="AH756" s="21">
        <v>255962080</v>
      </c>
      <c r="AI756" s="21">
        <v>255962080</v>
      </c>
      <c r="AJ756" s="21">
        <v>255962080</v>
      </c>
      <c r="AK756" s="21">
        <v>255962080</v>
      </c>
      <c r="AL756" s="21">
        <v>255962080</v>
      </c>
      <c r="AM756" s="21">
        <v>255962080</v>
      </c>
      <c r="AN756" s="21">
        <v>255962074</v>
      </c>
      <c r="AO756" s="21">
        <v>0</v>
      </c>
      <c r="AP756" s="21">
        <v>0</v>
      </c>
      <c r="AQ756" s="21">
        <v>0</v>
      </c>
      <c r="AR756" s="21">
        <v>0</v>
      </c>
    </row>
    <row r="757" spans="8:44" ht="26" x14ac:dyDescent="0.35">
      <c r="H757" s="16" t="str">
        <f xml:space="preserve"> _xll.EPMOlapMemberO("[CONTRATO].[PARENTH1].[C20242024]","","C20242024","","000;001")</f>
        <v>C20242024</v>
      </c>
      <c r="I757" s="16" t="str">
        <f xml:space="preserve"> _xll.EPMOlapMemberO("[AREA].[PARENTH1].[10000000095005]","","Gcia. Talento Humano","","000;001")</f>
        <v>Gcia. Talento Humano</v>
      </c>
      <c r="J757" s="17" t="str">
        <f xml:space="preserve"> _xll.EPMOlapMemberO("[RUBRO].[PARENTH1].[5120090002]","","PRIMA EXTRALEGAL","","000;001")</f>
        <v>PRIMA EXTRALEGAL</v>
      </c>
      <c r="K757" s="18" t="s">
        <v>2509</v>
      </c>
      <c r="L757" s="18" t="s">
        <v>40</v>
      </c>
      <c r="M757" s="28" t="s">
        <v>2457</v>
      </c>
      <c r="N757" s="18" t="s">
        <v>2458</v>
      </c>
      <c r="O757" s="18" t="s">
        <v>2510</v>
      </c>
      <c r="P757" s="28" t="s">
        <v>2460</v>
      </c>
      <c r="Q757" s="28" t="s">
        <v>2461</v>
      </c>
      <c r="R757" s="18" t="s">
        <v>40</v>
      </c>
      <c r="S757" s="18" t="s">
        <v>48</v>
      </c>
      <c r="T757" s="18" t="s">
        <v>35</v>
      </c>
      <c r="U757" s="18" t="s">
        <v>40</v>
      </c>
      <c r="V757" s="18" t="s">
        <v>2462</v>
      </c>
      <c r="W757" s="18" t="s">
        <v>52</v>
      </c>
      <c r="X757" s="18" t="s">
        <v>68</v>
      </c>
      <c r="Y757" s="18" t="s">
        <v>2511</v>
      </c>
      <c r="Z757" s="19" t="s">
        <v>68</v>
      </c>
      <c r="AA757" s="20">
        <v>0</v>
      </c>
      <c r="AB757" s="19">
        <v>2257848804</v>
      </c>
      <c r="AC757" s="21">
        <v>188154067</v>
      </c>
      <c r="AD757" s="21">
        <v>188154067</v>
      </c>
      <c r="AE757" s="21">
        <v>188154067</v>
      </c>
      <c r="AF757" s="21">
        <v>188154067</v>
      </c>
      <c r="AG757" s="21">
        <v>188154067</v>
      </c>
      <c r="AH757" s="21">
        <v>188154067</v>
      </c>
      <c r="AI757" s="21">
        <v>188154067</v>
      </c>
      <c r="AJ757" s="21">
        <v>188154067</v>
      </c>
      <c r="AK757" s="21">
        <v>188154067</v>
      </c>
      <c r="AL757" s="21">
        <v>188154067</v>
      </c>
      <c r="AM757" s="21">
        <v>188154067</v>
      </c>
      <c r="AN757" s="21">
        <v>188154067</v>
      </c>
      <c r="AO757" s="21">
        <v>0</v>
      </c>
      <c r="AP757" s="21">
        <v>0</v>
      </c>
      <c r="AQ757" s="21">
        <v>0</v>
      </c>
      <c r="AR757" s="21">
        <v>0</v>
      </c>
    </row>
    <row r="758" spans="8:44" x14ac:dyDescent="0.35">
      <c r="H758" s="16" t="str">
        <f xml:space="preserve"> _xll.EPMOlapMemberO("[CONTRATO].[PARENTH1].[C20252024]","","C20252024","","000;001")</f>
        <v>C20252024</v>
      </c>
      <c r="I758" s="16" t="str">
        <f xml:space="preserve"> _xll.EPMOlapMemberO("[AREA].[PARENTH1].[10000000095005]","","Gcia. Talento Humano","","000;001")</f>
        <v>Gcia. Talento Humano</v>
      </c>
      <c r="J758" s="17" t="str">
        <f xml:space="preserve"> _xll.EPMOlapMemberO("[RUBRO].[PARENTH1].[5120090004]","","PRIMA TECNICA","","000;001")</f>
        <v>PRIMA TECNICA</v>
      </c>
      <c r="K758" s="18" t="s">
        <v>2512</v>
      </c>
      <c r="L758" s="18" t="s">
        <v>40</v>
      </c>
      <c r="M758" s="28" t="s">
        <v>2457</v>
      </c>
      <c r="N758" s="18" t="s">
        <v>2458</v>
      </c>
      <c r="O758" s="18" t="s">
        <v>2513</v>
      </c>
      <c r="P758" s="28" t="s">
        <v>2460</v>
      </c>
      <c r="Q758" s="28" t="s">
        <v>2461</v>
      </c>
      <c r="R758" s="18" t="s">
        <v>40</v>
      </c>
      <c r="S758" s="18" t="s">
        <v>48</v>
      </c>
      <c r="T758" s="18" t="s">
        <v>35</v>
      </c>
      <c r="U758" s="18" t="s">
        <v>40</v>
      </c>
      <c r="V758" s="18" t="s">
        <v>2462</v>
      </c>
      <c r="W758" s="18" t="s">
        <v>52</v>
      </c>
      <c r="X758" s="18" t="s">
        <v>68</v>
      </c>
      <c r="Y758" s="18" t="s">
        <v>2514</v>
      </c>
      <c r="Z758" s="19" t="s">
        <v>68</v>
      </c>
      <c r="AA758" s="20">
        <v>0</v>
      </c>
      <c r="AB758" s="19">
        <v>5579748586</v>
      </c>
      <c r="AC758" s="21">
        <v>464979049</v>
      </c>
      <c r="AD758" s="21">
        <v>464979049</v>
      </c>
      <c r="AE758" s="21">
        <v>464979049</v>
      </c>
      <c r="AF758" s="21">
        <v>464979049</v>
      </c>
      <c r="AG758" s="21">
        <v>464979049</v>
      </c>
      <c r="AH758" s="21">
        <v>464979049</v>
      </c>
      <c r="AI758" s="21">
        <v>464979049</v>
      </c>
      <c r="AJ758" s="21">
        <v>464979049</v>
      </c>
      <c r="AK758" s="21">
        <v>464979049</v>
      </c>
      <c r="AL758" s="21">
        <v>464979049</v>
      </c>
      <c r="AM758" s="21">
        <v>464979049</v>
      </c>
      <c r="AN758" s="21">
        <v>464979047</v>
      </c>
      <c r="AO758" s="21">
        <v>0</v>
      </c>
      <c r="AP758" s="21">
        <v>0</v>
      </c>
      <c r="AQ758" s="21">
        <v>0</v>
      </c>
      <c r="AR758" s="21">
        <v>0</v>
      </c>
    </row>
    <row r="759" spans="8:44" ht="39" x14ac:dyDescent="0.35">
      <c r="H759" s="16" t="str">
        <f xml:space="preserve"> _xll.EPMOlapMemberO("[CONTRATO].[PARENTH1].[C20312024]","","C20312024","","000;001")</f>
        <v>C20312024</v>
      </c>
      <c r="I759" s="16" t="str">
        <f xml:space="preserve"> _xll.EPMOlapMemberO("[AREA].[PARENTH1].[10000000095005]","","Gcia. Talento Humano","","000;001")</f>
        <v>Gcia. Talento Humano</v>
      </c>
      <c r="J759" s="17" t="str">
        <f xml:space="preserve"> _xll.EPMOlapMemberO("[RUBRO].[PARENTH1].[5120150001]","","PROVISION BONIFICACION ESPECIAL","","000;001")</f>
        <v>PROVISION BONIFICACION ESPECIAL</v>
      </c>
      <c r="K759" s="18" t="s">
        <v>2515</v>
      </c>
      <c r="L759" s="18" t="s">
        <v>40</v>
      </c>
      <c r="M759" s="28" t="s">
        <v>2457</v>
      </c>
      <c r="N759" s="18" t="s">
        <v>2458</v>
      </c>
      <c r="O759" s="18" t="s">
        <v>2516</v>
      </c>
      <c r="P759" s="28" t="s">
        <v>2460</v>
      </c>
      <c r="Q759" s="28" t="s">
        <v>2461</v>
      </c>
      <c r="R759" s="18" t="s">
        <v>40</v>
      </c>
      <c r="S759" s="18" t="s">
        <v>48</v>
      </c>
      <c r="T759" s="18" t="s">
        <v>35</v>
      </c>
      <c r="U759" s="18" t="s">
        <v>40</v>
      </c>
      <c r="V759" s="18" t="s">
        <v>2462</v>
      </c>
      <c r="W759" s="18" t="s">
        <v>52</v>
      </c>
      <c r="X759" s="18" t="s">
        <v>68</v>
      </c>
      <c r="Y759" s="18" t="s">
        <v>2517</v>
      </c>
      <c r="Z759" s="19" t="s">
        <v>68</v>
      </c>
      <c r="AA759" s="20">
        <v>0</v>
      </c>
      <c r="AB759" s="19">
        <v>66167836</v>
      </c>
      <c r="AC759" s="21">
        <v>5513986</v>
      </c>
      <c r="AD759" s="21">
        <v>5513986</v>
      </c>
      <c r="AE759" s="21">
        <v>5513986</v>
      </c>
      <c r="AF759" s="21">
        <v>5513986</v>
      </c>
      <c r="AG759" s="21">
        <v>5513986</v>
      </c>
      <c r="AH759" s="21">
        <v>5513986</v>
      </c>
      <c r="AI759" s="21">
        <v>5513986</v>
      </c>
      <c r="AJ759" s="21">
        <v>5513986</v>
      </c>
      <c r="AK759" s="21">
        <v>5513986</v>
      </c>
      <c r="AL759" s="21">
        <v>5513986</v>
      </c>
      <c r="AM759" s="21">
        <v>5513986</v>
      </c>
      <c r="AN759" s="21">
        <v>5513990</v>
      </c>
      <c r="AO759" s="21">
        <v>0</v>
      </c>
      <c r="AP759" s="21">
        <v>0</v>
      </c>
      <c r="AQ759" s="21">
        <v>0</v>
      </c>
      <c r="AR759" s="21">
        <v>0</v>
      </c>
    </row>
    <row r="760" spans="8:44" ht="52" x14ac:dyDescent="0.35">
      <c r="H760" s="16" t="str">
        <f xml:space="preserve"> _xll.EPMOlapMemberO("[CONTRATO].[PARENTH1].[C20322024]","","C20322024","","000;001")</f>
        <v>C20322024</v>
      </c>
      <c r="I760" s="16" t="str">
        <f xml:space="preserve"> _xll.EPMOlapMemberO("[AREA].[PARENTH1].[10000000095005]","","Gcia. Talento Humano","","000;001")</f>
        <v>Gcia. Talento Humano</v>
      </c>
      <c r="J760" s="17" t="str">
        <f xml:space="preserve"> _xll.EPMOlapMemberO("[RUBRO].[PARENTH1].[5120150002]","","GASTO BONIFICACION POR DESEMPEÑO","","000;001")</f>
        <v>GASTO BONIFICACION POR DESEMPEÑO</v>
      </c>
      <c r="K760" s="18" t="s">
        <v>2518</v>
      </c>
      <c r="L760" s="18" t="s">
        <v>40</v>
      </c>
      <c r="M760" s="28" t="s">
        <v>2457</v>
      </c>
      <c r="N760" s="18" t="s">
        <v>2458</v>
      </c>
      <c r="O760" s="18" t="s">
        <v>2519</v>
      </c>
      <c r="P760" s="28" t="s">
        <v>2460</v>
      </c>
      <c r="Q760" s="28" t="s">
        <v>2461</v>
      </c>
      <c r="R760" s="18" t="s">
        <v>40</v>
      </c>
      <c r="S760" s="18" t="s">
        <v>48</v>
      </c>
      <c r="T760" s="18" t="s">
        <v>35</v>
      </c>
      <c r="U760" s="18" t="s">
        <v>40</v>
      </c>
      <c r="V760" s="18" t="s">
        <v>2462</v>
      </c>
      <c r="W760" s="18" t="s">
        <v>52</v>
      </c>
      <c r="X760" s="18" t="s">
        <v>68</v>
      </c>
      <c r="Y760" s="18" t="s">
        <v>2520</v>
      </c>
      <c r="Z760" s="19" t="s">
        <v>68</v>
      </c>
      <c r="AA760" s="20">
        <v>0</v>
      </c>
      <c r="AB760" s="19">
        <v>812825569</v>
      </c>
      <c r="AC760" s="21">
        <v>67735464</v>
      </c>
      <c r="AD760" s="21">
        <v>67735464</v>
      </c>
      <c r="AE760" s="21">
        <v>67735464</v>
      </c>
      <c r="AF760" s="21">
        <v>67735464</v>
      </c>
      <c r="AG760" s="21">
        <v>67735464</v>
      </c>
      <c r="AH760" s="21">
        <v>67735464</v>
      </c>
      <c r="AI760" s="21">
        <v>67735464</v>
      </c>
      <c r="AJ760" s="21">
        <v>67735464</v>
      </c>
      <c r="AK760" s="21">
        <v>67735464</v>
      </c>
      <c r="AL760" s="21">
        <v>67735464</v>
      </c>
      <c r="AM760" s="21">
        <v>67735464</v>
      </c>
      <c r="AN760" s="21">
        <v>67735465</v>
      </c>
      <c r="AO760" s="21">
        <v>0</v>
      </c>
      <c r="AP760" s="21">
        <v>0</v>
      </c>
      <c r="AQ760" s="21">
        <v>0</v>
      </c>
      <c r="AR760" s="21">
        <v>0</v>
      </c>
    </row>
    <row r="761" spans="8:44" ht="39" x14ac:dyDescent="0.35">
      <c r="H761" s="16" t="str">
        <f xml:space="preserve"> _xll.EPMOlapMemberO("[CONTRATO].[PARENTH1].[C20332024]","","C20332024","","000;001")</f>
        <v>C20332024</v>
      </c>
      <c r="I761" s="16" t="str">
        <f xml:space="preserve"> _xll.EPMOlapMemberO("[AREA].[PARENTH1].[10000000095005]","","Gcia. Talento Humano","","000;001")</f>
        <v>Gcia. Talento Humano</v>
      </c>
      <c r="J761" s="17" t="str">
        <f xml:space="preserve"> _xll.EPMOlapMemberO("[RUBRO].[PARENTH1].[5120120001]","","PROVISION PRIMA DE ANTIGÜEDAD","","000;001")</f>
        <v>PROVISION PRIMA DE ANTIGÜEDAD</v>
      </c>
      <c r="K761" s="18" t="s">
        <v>2521</v>
      </c>
      <c r="L761" s="18" t="s">
        <v>40</v>
      </c>
      <c r="M761" s="28" t="s">
        <v>2457</v>
      </c>
      <c r="N761" s="18" t="s">
        <v>2458</v>
      </c>
      <c r="O761" s="18" t="s">
        <v>2522</v>
      </c>
      <c r="P761" s="28" t="s">
        <v>2460</v>
      </c>
      <c r="Q761" s="28" t="s">
        <v>2461</v>
      </c>
      <c r="R761" s="18" t="s">
        <v>40</v>
      </c>
      <c r="S761" s="18" t="s">
        <v>48</v>
      </c>
      <c r="T761" s="18" t="s">
        <v>35</v>
      </c>
      <c r="U761" s="18" t="s">
        <v>40</v>
      </c>
      <c r="V761" s="18" t="s">
        <v>2462</v>
      </c>
      <c r="W761" s="18" t="s">
        <v>52</v>
      </c>
      <c r="X761" s="18" t="s">
        <v>68</v>
      </c>
      <c r="Y761" s="18" t="s">
        <v>2523</v>
      </c>
      <c r="Z761" s="19" t="s">
        <v>68</v>
      </c>
      <c r="AA761" s="20">
        <v>0</v>
      </c>
      <c r="AB761" s="19">
        <v>519696904</v>
      </c>
      <c r="AC761" s="21">
        <v>43308075</v>
      </c>
      <c r="AD761" s="21">
        <v>43308075</v>
      </c>
      <c r="AE761" s="21">
        <v>43308075</v>
      </c>
      <c r="AF761" s="21">
        <v>43308075</v>
      </c>
      <c r="AG761" s="21">
        <v>43308075</v>
      </c>
      <c r="AH761" s="21">
        <v>43308075</v>
      </c>
      <c r="AI761" s="21">
        <v>43308075</v>
      </c>
      <c r="AJ761" s="21">
        <v>43308075</v>
      </c>
      <c r="AK761" s="21">
        <v>43308075</v>
      </c>
      <c r="AL761" s="21">
        <v>43308075</v>
      </c>
      <c r="AM761" s="21">
        <v>43308075</v>
      </c>
      <c r="AN761" s="21">
        <v>43308079</v>
      </c>
      <c r="AO761" s="21">
        <v>0</v>
      </c>
      <c r="AP761" s="21">
        <v>0</v>
      </c>
      <c r="AQ761" s="21">
        <v>0</v>
      </c>
      <c r="AR761" s="21">
        <v>0</v>
      </c>
    </row>
    <row r="762" spans="8:44" ht="26" x14ac:dyDescent="0.35">
      <c r="H762" s="16" t="str">
        <f xml:space="preserve"> _xll.EPMOlapMemberO("[CONTRATO].[PARENTH1].[C20452024]","","C20452024","","000;001")</f>
        <v>C20452024</v>
      </c>
      <c r="I762" s="16" t="str">
        <f xml:space="preserve"> _xll.EPMOlapMemberO("[AREA].[PARENTH1].[10000000095005]","","Gcia. Talento Humano","","000;001")</f>
        <v>Gcia. Talento Humano</v>
      </c>
      <c r="J762" s="17" t="str">
        <f xml:space="preserve"> _xll.EPMOlapMemberO("[RUBRO].[PARENTH1].[5120050000]","","SUELDOS CENTRO ANDINO","","000;001")</f>
        <v>SUELDOS CENTRO ANDINO</v>
      </c>
      <c r="K762" s="18" t="s">
        <v>2524</v>
      </c>
      <c r="L762" s="18" t="s">
        <v>40</v>
      </c>
      <c r="M762" s="28" t="s">
        <v>2457</v>
      </c>
      <c r="N762" s="18" t="s">
        <v>2458</v>
      </c>
      <c r="O762" s="18" t="s">
        <v>2525</v>
      </c>
      <c r="P762" s="28" t="s">
        <v>2460</v>
      </c>
      <c r="Q762" s="28" t="s">
        <v>2461</v>
      </c>
      <c r="R762" s="18" t="s">
        <v>40</v>
      </c>
      <c r="S762" s="18" t="s">
        <v>48</v>
      </c>
      <c r="T762" s="18" t="s">
        <v>35</v>
      </c>
      <c r="U762" s="18" t="s">
        <v>40</v>
      </c>
      <c r="V762" s="18" t="s">
        <v>2462</v>
      </c>
      <c r="W762" s="18" t="s">
        <v>52</v>
      </c>
      <c r="X762" s="18" t="s">
        <v>68</v>
      </c>
      <c r="Y762" s="18" t="s">
        <v>2526</v>
      </c>
      <c r="Z762" s="19" t="s">
        <v>68</v>
      </c>
      <c r="AA762" s="20">
        <v>0</v>
      </c>
      <c r="AB762" s="19">
        <v>1908271679</v>
      </c>
      <c r="AC762" s="21">
        <v>159022640</v>
      </c>
      <c r="AD762" s="21">
        <v>159022640</v>
      </c>
      <c r="AE762" s="21">
        <v>159022640</v>
      </c>
      <c r="AF762" s="21">
        <v>159022640</v>
      </c>
      <c r="AG762" s="21">
        <v>159022640</v>
      </c>
      <c r="AH762" s="21">
        <v>159022640</v>
      </c>
      <c r="AI762" s="21">
        <v>159022640</v>
      </c>
      <c r="AJ762" s="21">
        <v>159022640</v>
      </c>
      <c r="AK762" s="21">
        <v>159022640</v>
      </c>
      <c r="AL762" s="21">
        <v>159022640</v>
      </c>
      <c r="AM762" s="21">
        <v>159022640</v>
      </c>
      <c r="AN762" s="21">
        <v>159022639</v>
      </c>
      <c r="AO762" s="21">
        <v>0</v>
      </c>
      <c r="AP762" s="21">
        <v>0</v>
      </c>
      <c r="AQ762" s="21">
        <v>0</v>
      </c>
      <c r="AR762" s="21">
        <v>0</v>
      </c>
    </row>
    <row r="763" spans="8:44" x14ac:dyDescent="0.35">
      <c r="H763" s="16" t="str">
        <f xml:space="preserve"> _xll.EPMOlapMemberO("[CONTRATO].[PARENTH1].[C20462024]","","C20462024","","000;001")</f>
        <v>C20462024</v>
      </c>
      <c r="I763" s="16" t="str">
        <f xml:space="preserve"> _xll.EPMOlapMemberO("[AREA].[PARENTH1].[10000000095005]","","Gcia. Talento Humano","","000;001")</f>
        <v>Gcia. Talento Humano</v>
      </c>
      <c r="J763" s="22" t="str">
        <f xml:space="preserve"> _xll.EPMOlapMemberO("[RUBRO].[PARENTH2].[5120020000]","","SUELDOS","","000;001")</f>
        <v>SUELDOS</v>
      </c>
      <c r="K763" s="18" t="s">
        <v>2527</v>
      </c>
      <c r="L763" s="18" t="s">
        <v>40</v>
      </c>
      <c r="M763" s="28" t="s">
        <v>2457</v>
      </c>
      <c r="N763" s="18" t="s">
        <v>2458</v>
      </c>
      <c r="O763" s="18" t="s">
        <v>2528</v>
      </c>
      <c r="P763" s="28" t="s">
        <v>2460</v>
      </c>
      <c r="Q763" s="28" t="s">
        <v>2461</v>
      </c>
      <c r="R763" s="18" t="s">
        <v>40</v>
      </c>
      <c r="S763" s="18" t="s">
        <v>48</v>
      </c>
      <c r="T763" s="18" t="s">
        <v>35</v>
      </c>
      <c r="U763" s="18" t="s">
        <v>40</v>
      </c>
      <c r="V763" s="18" t="s">
        <v>2462</v>
      </c>
      <c r="W763" s="18" t="s">
        <v>52</v>
      </c>
      <c r="X763" s="18" t="s">
        <v>68</v>
      </c>
      <c r="Y763" s="18" t="s">
        <v>2528</v>
      </c>
      <c r="Z763" s="19" t="s">
        <v>68</v>
      </c>
      <c r="AA763" s="20">
        <v>0</v>
      </c>
      <c r="AB763" s="19">
        <v>62426438317</v>
      </c>
      <c r="AC763" s="21">
        <v>5202203193</v>
      </c>
      <c r="AD763" s="21">
        <v>5202203193</v>
      </c>
      <c r="AE763" s="21">
        <v>5202203193</v>
      </c>
      <c r="AF763" s="21">
        <v>5202203193</v>
      </c>
      <c r="AG763" s="21">
        <v>5202203193</v>
      </c>
      <c r="AH763" s="21">
        <v>5202203193</v>
      </c>
      <c r="AI763" s="21">
        <v>5202203193</v>
      </c>
      <c r="AJ763" s="21">
        <v>5202203193</v>
      </c>
      <c r="AK763" s="21">
        <v>5202203193</v>
      </c>
      <c r="AL763" s="21">
        <v>5202203193</v>
      </c>
      <c r="AM763" s="21">
        <v>5202203193</v>
      </c>
      <c r="AN763" s="21">
        <v>5202203194</v>
      </c>
      <c r="AO763" s="21">
        <v>0</v>
      </c>
      <c r="AP763" s="21">
        <v>0</v>
      </c>
      <c r="AQ763" s="21">
        <v>0</v>
      </c>
      <c r="AR763" s="21">
        <v>0</v>
      </c>
    </row>
    <row r="764" spans="8:44" x14ac:dyDescent="0.35">
      <c r="H764" s="16" t="str">
        <f xml:space="preserve"> _xll.EPMOlapMemberO("[CONTRATO].[PARENTH1].[C20472024]","","C20472024","","000;001")</f>
        <v>C20472024</v>
      </c>
      <c r="I764" s="16" t="str">
        <f xml:space="preserve"> _xll.EPMOlapMemberO("[AREA].[PARENTH1].[10000000095005]","","Gcia. Talento Humano","","000;001")</f>
        <v>Gcia. Talento Humano</v>
      </c>
      <c r="J764" s="17" t="str">
        <f xml:space="preserve"> _xll.EPMOlapMemberO("[RUBRO].[PARENTH1].[5120100000]","","VACACIONES","","000;001")</f>
        <v>VACACIONES</v>
      </c>
      <c r="K764" s="18" t="s">
        <v>2529</v>
      </c>
      <c r="L764" s="18" t="s">
        <v>40</v>
      </c>
      <c r="M764" s="28" t="s">
        <v>2457</v>
      </c>
      <c r="N764" s="18" t="s">
        <v>2458</v>
      </c>
      <c r="O764" s="18" t="s">
        <v>2530</v>
      </c>
      <c r="P764" s="28" t="s">
        <v>2460</v>
      </c>
      <c r="Q764" s="28" t="s">
        <v>2461</v>
      </c>
      <c r="R764" s="18" t="s">
        <v>40</v>
      </c>
      <c r="S764" s="18" t="s">
        <v>48</v>
      </c>
      <c r="T764" s="18" t="s">
        <v>35</v>
      </c>
      <c r="U764" s="18" t="s">
        <v>40</v>
      </c>
      <c r="V764" s="18" t="s">
        <v>2462</v>
      </c>
      <c r="W764" s="18" t="s">
        <v>52</v>
      </c>
      <c r="X764" s="18" t="s">
        <v>68</v>
      </c>
      <c r="Y764" s="18" t="s">
        <v>2531</v>
      </c>
      <c r="Z764" s="19" t="s">
        <v>68</v>
      </c>
      <c r="AA764" s="20">
        <v>0</v>
      </c>
      <c r="AB764" s="19">
        <v>4265175120</v>
      </c>
      <c r="AC764" s="21">
        <v>355431260</v>
      </c>
      <c r="AD764" s="21">
        <v>355431260</v>
      </c>
      <c r="AE764" s="21">
        <v>355431260</v>
      </c>
      <c r="AF764" s="21">
        <v>355431260</v>
      </c>
      <c r="AG764" s="21">
        <v>355431260</v>
      </c>
      <c r="AH764" s="21">
        <v>355431260</v>
      </c>
      <c r="AI764" s="21">
        <v>355431260</v>
      </c>
      <c r="AJ764" s="21">
        <v>355431260</v>
      </c>
      <c r="AK764" s="21">
        <v>355431260</v>
      </c>
      <c r="AL764" s="21">
        <v>355431260</v>
      </c>
      <c r="AM764" s="21">
        <v>355431260</v>
      </c>
      <c r="AN764" s="21">
        <v>355431260</v>
      </c>
      <c r="AO764" s="21">
        <v>0</v>
      </c>
      <c r="AP764" s="21">
        <v>0</v>
      </c>
      <c r="AQ764" s="21">
        <v>0</v>
      </c>
      <c r="AR764" s="21">
        <v>0</v>
      </c>
    </row>
    <row r="765" spans="8:44" x14ac:dyDescent="0.35">
      <c r="H765" s="16" t="str">
        <f xml:space="preserve"> _xll.EPMOlapMemberO("[CONTRATO].[PARENTH1].[C24202024]","","C24202024","","000;001")</f>
        <v>C24202024</v>
      </c>
      <c r="I765" s="16" t="str">
        <f xml:space="preserve"> _xll.EPMOlapMemberO("[AREA].[PARENTH1].[10000000095001]","","Secretaría General y","","000;001")</f>
        <v>Secretaría General y</v>
      </c>
      <c r="J765" s="17" t="str">
        <f xml:space="preserve"> _xll.EPMOlapMemberO("[RUBRO].[PARENTH1].[5130200000]","","AVALUOS","","000;001")</f>
        <v>AVALUOS</v>
      </c>
      <c r="K765" s="18" t="s">
        <v>2532</v>
      </c>
      <c r="L765" s="18" t="s">
        <v>40</v>
      </c>
      <c r="M765" s="28" t="s">
        <v>1847</v>
      </c>
      <c r="N765" s="18" t="s">
        <v>29</v>
      </c>
      <c r="O765" s="18" t="s">
        <v>61</v>
      </c>
      <c r="P765" s="28" t="s">
        <v>40</v>
      </c>
      <c r="Q765" s="28" t="s">
        <v>2533</v>
      </c>
      <c r="R765" s="18" t="s">
        <v>40</v>
      </c>
      <c r="S765" s="18" t="s">
        <v>65</v>
      </c>
      <c r="T765" s="18" t="s">
        <v>35</v>
      </c>
      <c r="U765" s="18" t="s">
        <v>1916</v>
      </c>
      <c r="V765" s="18" t="s">
        <v>1851</v>
      </c>
      <c r="W765" s="18" t="s">
        <v>67</v>
      </c>
      <c r="X765" s="18" t="s">
        <v>40</v>
      </c>
      <c r="Y765" s="18" t="s">
        <v>40</v>
      </c>
      <c r="Z765" s="19" t="s">
        <v>40</v>
      </c>
      <c r="AA765" s="20">
        <v>304350480</v>
      </c>
      <c r="AB765" s="19">
        <v>21000000</v>
      </c>
      <c r="AC765" s="21">
        <v>0</v>
      </c>
      <c r="AD765" s="21">
        <v>0</v>
      </c>
      <c r="AE765" s="21">
        <v>0</v>
      </c>
      <c r="AF765" s="21">
        <v>0</v>
      </c>
      <c r="AG765" s="21">
        <v>3000000</v>
      </c>
      <c r="AH765" s="21">
        <v>3000000</v>
      </c>
      <c r="AI765" s="21">
        <v>3000000</v>
      </c>
      <c r="AJ765" s="21">
        <v>3000000</v>
      </c>
      <c r="AK765" s="21">
        <v>3000000</v>
      </c>
      <c r="AL765" s="21">
        <v>3000000</v>
      </c>
      <c r="AM765" s="21">
        <v>3000000</v>
      </c>
      <c r="AN765" s="21">
        <v>0</v>
      </c>
      <c r="AO765" s="21">
        <v>0</v>
      </c>
      <c r="AP765" s="21">
        <v>0</v>
      </c>
      <c r="AQ765" s="21">
        <v>0</v>
      </c>
      <c r="AR765" s="21">
        <v>0</v>
      </c>
    </row>
    <row r="766" spans="8:44" x14ac:dyDescent="0.35">
      <c r="H766" s="16" t="str">
        <f xml:space="preserve"> _xll.EPMOlapMemberO("[CONTRATO].[PARENTH1].[C20542024]","","C20542024","","000;001")</f>
        <v>C20542024</v>
      </c>
      <c r="I766" s="16" t="str">
        <f xml:space="preserve"> _xll.EPMOlapMemberO("[AREA].[PARENTH1].[10000000095005]","","Gcia. Talento Humano","","000;001")</f>
        <v>Gcia. Talento Humano</v>
      </c>
      <c r="J766" s="17" t="str">
        <f xml:space="preserve"> _xll.EPMOlapMemberO("[RUBRO].[PARENTH1].[5130200000]","","AVALUOS","","000;001")</f>
        <v>AVALUOS</v>
      </c>
      <c r="K766" s="18" t="s">
        <v>2534</v>
      </c>
      <c r="L766" s="18" t="s">
        <v>40</v>
      </c>
      <c r="M766" s="28" t="s">
        <v>2457</v>
      </c>
      <c r="N766" s="18" t="s">
        <v>2535</v>
      </c>
      <c r="O766" s="18" t="s">
        <v>61</v>
      </c>
      <c r="P766" s="28" t="s">
        <v>2536</v>
      </c>
      <c r="Q766" s="28" t="s">
        <v>2537</v>
      </c>
      <c r="R766" s="18" t="s">
        <v>40</v>
      </c>
      <c r="S766" s="18" t="s">
        <v>615</v>
      </c>
      <c r="T766" s="18" t="s">
        <v>35</v>
      </c>
      <c r="U766" s="18" t="s">
        <v>2537</v>
      </c>
      <c r="V766" s="18" t="s">
        <v>2462</v>
      </c>
      <c r="W766" s="18" t="s">
        <v>67</v>
      </c>
      <c r="X766" s="18" t="s">
        <v>68</v>
      </c>
      <c r="Y766" s="18" t="s">
        <v>2537</v>
      </c>
      <c r="Z766" s="19" t="s">
        <v>68</v>
      </c>
      <c r="AA766" s="20">
        <v>0</v>
      </c>
      <c r="AB766" s="19">
        <v>112496857</v>
      </c>
      <c r="AC766" s="21">
        <v>0</v>
      </c>
      <c r="AD766" s="21">
        <v>10226987</v>
      </c>
      <c r="AE766" s="21">
        <v>10226987</v>
      </c>
      <c r="AF766" s="21">
        <v>10226987</v>
      </c>
      <c r="AG766" s="21">
        <v>10226987</v>
      </c>
      <c r="AH766" s="21">
        <v>10226987</v>
      </c>
      <c r="AI766" s="21">
        <v>10226987</v>
      </c>
      <c r="AJ766" s="21">
        <v>10226987</v>
      </c>
      <c r="AK766" s="21">
        <v>10226987</v>
      </c>
      <c r="AL766" s="21">
        <v>10226987</v>
      </c>
      <c r="AM766" s="21">
        <v>10226987</v>
      </c>
      <c r="AN766" s="21">
        <v>10226987</v>
      </c>
      <c r="AO766" s="21">
        <v>0</v>
      </c>
      <c r="AP766" s="21">
        <v>0</v>
      </c>
      <c r="AQ766" s="21">
        <v>0</v>
      </c>
      <c r="AR766" s="21">
        <v>0</v>
      </c>
    </row>
    <row r="767" spans="8:44" x14ac:dyDescent="0.35">
      <c r="H767" s="16" t="str">
        <f xml:space="preserve"> _xll.EPMOlapMemberO("[CONTRATO].[PARENTH1].[C20552024]","","C20552024","","000;001")</f>
        <v>C20552024</v>
      </c>
      <c r="I767" s="16" t="str">
        <f xml:space="preserve"> _xll.EPMOlapMemberO("[AREA].[PARENTH1].[10000000095005]","","Gcia. Talento Humano","","000;001")</f>
        <v>Gcia. Talento Humano</v>
      </c>
      <c r="J767" s="17" t="str">
        <f xml:space="preserve"> _xll.EPMOlapMemberO("[RUBRO].[PARENTH1].[5130200000]","","AVALUOS","","000;001")</f>
        <v>AVALUOS</v>
      </c>
      <c r="K767" s="18" t="s">
        <v>2538</v>
      </c>
      <c r="L767" s="18" t="s">
        <v>40</v>
      </c>
      <c r="M767" s="28" t="s">
        <v>2457</v>
      </c>
      <c r="N767" s="18" t="s">
        <v>2535</v>
      </c>
      <c r="O767" s="18" t="s">
        <v>61</v>
      </c>
      <c r="P767" s="28" t="s">
        <v>2539</v>
      </c>
      <c r="Q767" s="28" t="s">
        <v>2540</v>
      </c>
      <c r="R767" s="18" t="s">
        <v>40</v>
      </c>
      <c r="S767" s="18" t="s">
        <v>48</v>
      </c>
      <c r="T767" s="18" t="s">
        <v>35</v>
      </c>
      <c r="U767" s="18" t="s">
        <v>2541</v>
      </c>
      <c r="V767" s="18" t="s">
        <v>2462</v>
      </c>
      <c r="W767" s="18" t="s">
        <v>67</v>
      </c>
      <c r="X767" s="18" t="s">
        <v>68</v>
      </c>
      <c r="Y767" s="18" t="s">
        <v>2541</v>
      </c>
      <c r="Z767" s="19" t="s">
        <v>68</v>
      </c>
      <c r="AA767" s="20">
        <v>0</v>
      </c>
      <c r="AB767" s="19">
        <v>96000000</v>
      </c>
      <c r="AC767" s="21">
        <v>8000000</v>
      </c>
      <c r="AD767" s="21">
        <v>8000000</v>
      </c>
      <c r="AE767" s="21">
        <v>8000000</v>
      </c>
      <c r="AF767" s="21">
        <v>8000000</v>
      </c>
      <c r="AG767" s="21">
        <v>8000000</v>
      </c>
      <c r="AH767" s="21">
        <v>8000000</v>
      </c>
      <c r="AI767" s="21">
        <v>8000000</v>
      </c>
      <c r="AJ767" s="21">
        <v>8000000</v>
      </c>
      <c r="AK767" s="21">
        <v>8000000</v>
      </c>
      <c r="AL767" s="21">
        <v>8000000</v>
      </c>
      <c r="AM767" s="21">
        <v>8000000</v>
      </c>
      <c r="AN767" s="21">
        <v>8000000</v>
      </c>
      <c r="AO767" s="21">
        <v>0</v>
      </c>
      <c r="AP767" s="21">
        <v>0</v>
      </c>
      <c r="AQ767" s="21">
        <v>0</v>
      </c>
      <c r="AR767" s="21">
        <v>0</v>
      </c>
    </row>
    <row r="768" spans="8:44" x14ac:dyDescent="0.35">
      <c r="H768" s="16" t="str">
        <f xml:space="preserve"> _xll.EPMOlapMemberO("[CONTRATO].[PARENTH1].[C20522024]","","C20522024","","000;001")</f>
        <v>C20522024</v>
      </c>
      <c r="I768" s="16" t="str">
        <f xml:space="preserve"> _xll.EPMOlapMemberO("[AREA].[PARENTH1].[10000000095005]","","Gcia. Talento Humano","","000;001")</f>
        <v>Gcia. Talento Humano</v>
      </c>
      <c r="J768" s="17" t="str">
        <f xml:space="preserve"> _xll.EPMOlapMemberO("[RUBRO].[PARENTH1].[5130200000]","","AVALUOS","","000;001")</f>
        <v>AVALUOS</v>
      </c>
      <c r="K768" s="18" t="s">
        <v>2542</v>
      </c>
      <c r="L768" s="18" t="s">
        <v>40</v>
      </c>
      <c r="M768" s="28" t="s">
        <v>2457</v>
      </c>
      <c r="N768" s="18" t="s">
        <v>2535</v>
      </c>
      <c r="O768" s="18" t="s">
        <v>61</v>
      </c>
      <c r="P768" s="28" t="s">
        <v>2543</v>
      </c>
      <c r="Q768" s="28" t="s">
        <v>2544</v>
      </c>
      <c r="R768" s="18" t="s">
        <v>40</v>
      </c>
      <c r="S768" s="18" t="s">
        <v>48</v>
      </c>
      <c r="T768" s="18" t="s">
        <v>35</v>
      </c>
      <c r="U768" s="18" t="s">
        <v>2545</v>
      </c>
      <c r="V768" s="18" t="s">
        <v>2462</v>
      </c>
      <c r="W768" s="18" t="s">
        <v>67</v>
      </c>
      <c r="X768" s="18" t="s">
        <v>68</v>
      </c>
      <c r="Y768" s="18" t="s">
        <v>2545</v>
      </c>
      <c r="Z768" s="19" t="s">
        <v>68</v>
      </c>
      <c r="AA768" s="20">
        <v>0</v>
      </c>
      <c r="AB768" s="19">
        <v>89100000</v>
      </c>
      <c r="AC768" s="21">
        <v>0</v>
      </c>
      <c r="AD768" s="21">
        <v>8100000</v>
      </c>
      <c r="AE768" s="21">
        <v>8100000</v>
      </c>
      <c r="AF768" s="21">
        <v>8100000</v>
      </c>
      <c r="AG768" s="21">
        <v>8100000</v>
      </c>
      <c r="AH768" s="21">
        <v>8100000</v>
      </c>
      <c r="AI768" s="21">
        <v>8100000</v>
      </c>
      <c r="AJ768" s="21">
        <v>8100000</v>
      </c>
      <c r="AK768" s="21">
        <v>8100000</v>
      </c>
      <c r="AL768" s="21">
        <v>8100000</v>
      </c>
      <c r="AM768" s="21">
        <v>8100000</v>
      </c>
      <c r="AN768" s="21">
        <v>8100000</v>
      </c>
      <c r="AO768" s="21">
        <v>0</v>
      </c>
      <c r="AP768" s="21">
        <v>0</v>
      </c>
      <c r="AQ768" s="21">
        <v>0</v>
      </c>
      <c r="AR768" s="21">
        <v>0</v>
      </c>
    </row>
    <row r="769" spans="8:44" x14ac:dyDescent="0.35">
      <c r="H769" s="16" t="str">
        <f xml:space="preserve"> _xll.EPMOlapMemberO("[CONTRATO].[PARENTH1].[C20582024]","","C20582024","","000;001")</f>
        <v>C20582024</v>
      </c>
      <c r="I769" s="16" t="str">
        <f xml:space="preserve"> _xll.EPMOlapMemberO("[AREA].[PARENTH1].[10000000095005]","","Gcia. Talento Humano","","000;001")</f>
        <v>Gcia. Talento Humano</v>
      </c>
      <c r="J769" s="17" t="str">
        <f xml:space="preserve"> _xll.EPMOlapMemberO("[RUBRO].[PARENTH1].[5130200000]","","AVALUOS","","000;001")</f>
        <v>AVALUOS</v>
      </c>
      <c r="K769" s="18" t="s">
        <v>2546</v>
      </c>
      <c r="L769" s="18" t="s">
        <v>40</v>
      </c>
      <c r="M769" s="28" t="s">
        <v>2457</v>
      </c>
      <c r="N769" s="18" t="s">
        <v>2535</v>
      </c>
      <c r="O769" s="18" t="s">
        <v>61</v>
      </c>
      <c r="P769" s="28" t="s">
        <v>2547</v>
      </c>
      <c r="Q769" s="28" t="s">
        <v>2548</v>
      </c>
      <c r="R769" s="18" t="s">
        <v>40</v>
      </c>
      <c r="S769" s="18" t="s">
        <v>48</v>
      </c>
      <c r="T769" s="18" t="s">
        <v>35</v>
      </c>
      <c r="U769" s="18" t="s">
        <v>2549</v>
      </c>
      <c r="V769" s="18" t="s">
        <v>40</v>
      </c>
      <c r="W769" s="18" t="s">
        <v>67</v>
      </c>
      <c r="X769" s="18" t="s">
        <v>68</v>
      </c>
      <c r="Y769" s="18" t="s">
        <v>2549</v>
      </c>
      <c r="Z769" s="19" t="s">
        <v>68</v>
      </c>
      <c r="AA769" s="20">
        <v>0</v>
      </c>
      <c r="AB769" s="19">
        <v>90000000</v>
      </c>
      <c r="AC769" s="21">
        <v>0</v>
      </c>
      <c r="AD769" s="21">
        <v>0</v>
      </c>
      <c r="AE769" s="21">
        <v>0</v>
      </c>
      <c r="AF769" s="21">
        <v>10000000</v>
      </c>
      <c r="AG769" s="21">
        <v>10000000</v>
      </c>
      <c r="AH769" s="21">
        <v>10000000</v>
      </c>
      <c r="AI769" s="21">
        <v>10000000</v>
      </c>
      <c r="AJ769" s="21">
        <v>10000000</v>
      </c>
      <c r="AK769" s="21">
        <v>10000000</v>
      </c>
      <c r="AL769" s="21">
        <v>10000000</v>
      </c>
      <c r="AM769" s="21">
        <v>10000000</v>
      </c>
      <c r="AN769" s="21">
        <v>10000000</v>
      </c>
      <c r="AO769" s="21">
        <v>0</v>
      </c>
      <c r="AP769" s="21">
        <v>0</v>
      </c>
      <c r="AQ769" s="21">
        <v>0</v>
      </c>
      <c r="AR769" s="21">
        <v>0</v>
      </c>
    </row>
    <row r="770" spans="8:44" ht="104" x14ac:dyDescent="0.35">
      <c r="H770" s="16" t="str">
        <f xml:space="preserve"> _xll.EPMOlapMemberO("[CONTRATO].[PARENTH1].[C20082024]","","C20082024","","000;001")</f>
        <v>C20082024</v>
      </c>
      <c r="I770" s="16" t="str">
        <f xml:space="preserve"> _xll.EPMOlapMemberO("[AREA].[PARENTH1].[10000000095005]","","Gcia. Talento Humano","","000;001")</f>
        <v>Gcia. Talento Humano</v>
      </c>
      <c r="J770" s="22" t="str">
        <f xml:space="preserve"> _xll.EPMOlapMemberO("[RUBRO].[PARENTH2].[5120260014]","","AUXILIO ANUAL  DE LENTES O GAFAS  PACTO COLECTIVO","","000;001")</f>
        <v>AUXILIO ANUAL  DE LENTES O GAFAS  PACTO COLECTIVO</v>
      </c>
      <c r="K770" s="18" t="s">
        <v>2550</v>
      </c>
      <c r="L770" s="18" t="s">
        <v>40</v>
      </c>
      <c r="M770" s="28" t="s">
        <v>2457</v>
      </c>
      <c r="N770" s="18" t="s">
        <v>2489</v>
      </c>
      <c r="O770" s="18" t="s">
        <v>2551</v>
      </c>
      <c r="P770" s="28" t="s">
        <v>2552</v>
      </c>
      <c r="Q770" s="28" t="s">
        <v>2553</v>
      </c>
      <c r="R770" s="18" t="s">
        <v>40</v>
      </c>
      <c r="S770" s="18" t="s">
        <v>838</v>
      </c>
      <c r="T770" s="18" t="s">
        <v>35</v>
      </c>
      <c r="U770" s="18" t="s">
        <v>2554</v>
      </c>
      <c r="V770" s="18" t="s">
        <v>2462</v>
      </c>
      <c r="W770" s="18" t="s">
        <v>52</v>
      </c>
      <c r="X770" s="18" t="s">
        <v>68</v>
      </c>
      <c r="Y770" s="18" t="s">
        <v>2555</v>
      </c>
      <c r="Z770" s="19" t="s">
        <v>68</v>
      </c>
      <c r="AA770" s="20">
        <v>0</v>
      </c>
      <c r="AB770" s="19">
        <v>80000000</v>
      </c>
      <c r="AC770" s="21">
        <v>6666667</v>
      </c>
      <c r="AD770" s="21">
        <v>6666667</v>
      </c>
      <c r="AE770" s="21">
        <v>6666667</v>
      </c>
      <c r="AF770" s="21">
        <v>6666667</v>
      </c>
      <c r="AG770" s="21">
        <v>6666667</v>
      </c>
      <c r="AH770" s="21">
        <v>6666667</v>
      </c>
      <c r="AI770" s="21">
        <v>6666667</v>
      </c>
      <c r="AJ770" s="21">
        <v>6666667</v>
      </c>
      <c r="AK770" s="21">
        <v>6666667</v>
      </c>
      <c r="AL770" s="21">
        <v>6666667</v>
      </c>
      <c r="AM770" s="21">
        <v>6666667</v>
      </c>
      <c r="AN770" s="21">
        <v>6666663</v>
      </c>
      <c r="AO770" s="21">
        <v>0</v>
      </c>
      <c r="AP770" s="21">
        <v>0</v>
      </c>
      <c r="AQ770" s="21">
        <v>0</v>
      </c>
      <c r="AR770" s="21">
        <v>0</v>
      </c>
    </row>
    <row r="771" spans="8:44" ht="65" x14ac:dyDescent="0.35">
      <c r="H771" s="16" t="str">
        <f xml:space="preserve"> _xll.EPMOlapMemberO("[CONTRATO].[PARENTH1].[C20092024]","","C20092024","","000;001")</f>
        <v>C20092024</v>
      </c>
      <c r="I771" s="16" t="str">
        <f xml:space="preserve"> _xll.EPMOlapMemberO("[AREA].[PARENTH1].[10000000095005]","","Gcia. Talento Humano","","000;001")</f>
        <v>Gcia. Talento Humano</v>
      </c>
      <c r="J771" s="22" t="str">
        <f xml:space="preserve"> _xll.EPMOlapMemberO("[RUBRO].[PARENTH2].[5120430006]","","AUXILIO MATRICULA PACTO COLECTIVO 21-24","","000;001")</f>
        <v>AUXILIO MATRICULA PACTO COLECTIVO 21-24</v>
      </c>
      <c r="K771" s="18" t="s">
        <v>2556</v>
      </c>
      <c r="L771" s="18" t="s">
        <v>40</v>
      </c>
      <c r="M771" s="28" t="s">
        <v>2457</v>
      </c>
      <c r="N771" s="18" t="s">
        <v>2489</v>
      </c>
      <c r="O771" s="18" t="s">
        <v>2557</v>
      </c>
      <c r="P771" s="28" t="s">
        <v>2552</v>
      </c>
      <c r="Q771" s="28" t="s">
        <v>2558</v>
      </c>
      <c r="R771" s="18" t="s">
        <v>40</v>
      </c>
      <c r="S771" s="18" t="s">
        <v>838</v>
      </c>
      <c r="T771" s="18" t="s">
        <v>35</v>
      </c>
      <c r="U771" s="18" t="s">
        <v>2559</v>
      </c>
      <c r="V771" s="18" t="s">
        <v>2462</v>
      </c>
      <c r="W771" s="18" t="s">
        <v>52</v>
      </c>
      <c r="X771" s="18" t="s">
        <v>68</v>
      </c>
      <c r="Y771" s="18" t="s">
        <v>2560</v>
      </c>
      <c r="Z771" s="19" t="s">
        <v>68</v>
      </c>
      <c r="AA771" s="20">
        <v>0</v>
      </c>
      <c r="AB771" s="19">
        <v>94200000</v>
      </c>
      <c r="AC771" s="21">
        <v>7850000</v>
      </c>
      <c r="AD771" s="21">
        <v>7850000</v>
      </c>
      <c r="AE771" s="21">
        <v>7850000</v>
      </c>
      <c r="AF771" s="21">
        <v>7850000</v>
      </c>
      <c r="AG771" s="21">
        <v>7850000</v>
      </c>
      <c r="AH771" s="21">
        <v>7850000</v>
      </c>
      <c r="AI771" s="21">
        <v>7850000</v>
      </c>
      <c r="AJ771" s="21">
        <v>7850000</v>
      </c>
      <c r="AK771" s="21">
        <v>7850000</v>
      </c>
      <c r="AL771" s="21">
        <v>7850000</v>
      </c>
      <c r="AM771" s="21">
        <v>7850000</v>
      </c>
      <c r="AN771" s="21">
        <v>7850000</v>
      </c>
      <c r="AO771" s="21">
        <v>0</v>
      </c>
      <c r="AP771" s="21">
        <v>0</v>
      </c>
      <c r="AQ771" s="21">
        <v>0</v>
      </c>
      <c r="AR771" s="21">
        <v>0</v>
      </c>
    </row>
    <row r="772" spans="8:44" ht="26" x14ac:dyDescent="0.35">
      <c r="H772" s="16" t="str">
        <f xml:space="preserve"> _xll.EPMOlapMemberO("[CONTRATO].[PARENTH1].[C20162024]","","C20162024","","000;001")</f>
        <v>C20162024</v>
      </c>
      <c r="I772" s="16" t="str">
        <f xml:space="preserve"> _xll.EPMOlapMemberO("[AREA].[PARENTH1].[10000000095005]","","Gcia. Talento Humano","","000;001")</f>
        <v>Gcia. Talento Humano</v>
      </c>
      <c r="J772" s="17" t="str">
        <f xml:space="preserve"> _xll.EPMOlapMemberO("[RUBRO].[PARENTH1].[5120260003]","","CREDITOS EDUCATIVOS","","000;001")</f>
        <v>CREDITOS EDUCATIVOS</v>
      </c>
      <c r="K772" s="18" t="s">
        <v>2561</v>
      </c>
      <c r="L772" s="18" t="s">
        <v>40</v>
      </c>
      <c r="M772" s="28" t="s">
        <v>2457</v>
      </c>
      <c r="N772" s="18" t="s">
        <v>2489</v>
      </c>
      <c r="O772" s="18" t="s">
        <v>2562</v>
      </c>
      <c r="P772" s="28" t="s">
        <v>2552</v>
      </c>
      <c r="Q772" s="28" t="s">
        <v>2563</v>
      </c>
      <c r="R772" s="18" t="s">
        <v>40</v>
      </c>
      <c r="S772" s="18" t="s">
        <v>838</v>
      </c>
      <c r="T772" s="18" t="s">
        <v>35</v>
      </c>
      <c r="U772" s="18" t="s">
        <v>2564</v>
      </c>
      <c r="V772" s="18" t="s">
        <v>2462</v>
      </c>
      <c r="W772" s="18" t="s">
        <v>52</v>
      </c>
      <c r="X772" s="18" t="s">
        <v>68</v>
      </c>
      <c r="Y772" s="18" t="s">
        <v>2565</v>
      </c>
      <c r="Z772" s="19" t="s">
        <v>68</v>
      </c>
      <c r="AA772" s="20">
        <v>0</v>
      </c>
      <c r="AB772" s="19">
        <v>1141665687</v>
      </c>
      <c r="AC772" s="21">
        <v>95138807</v>
      </c>
      <c r="AD772" s="21">
        <v>95138807</v>
      </c>
      <c r="AE772" s="21">
        <v>95138807</v>
      </c>
      <c r="AF772" s="21">
        <v>95138807</v>
      </c>
      <c r="AG772" s="21">
        <v>95138807</v>
      </c>
      <c r="AH772" s="21">
        <v>95138807</v>
      </c>
      <c r="AI772" s="21">
        <v>95138807</v>
      </c>
      <c r="AJ772" s="21">
        <v>95138807</v>
      </c>
      <c r="AK772" s="21">
        <v>95138807</v>
      </c>
      <c r="AL772" s="21">
        <v>95138807</v>
      </c>
      <c r="AM772" s="21">
        <v>95138807</v>
      </c>
      <c r="AN772" s="21">
        <v>95138810</v>
      </c>
      <c r="AO772" s="21">
        <v>0</v>
      </c>
      <c r="AP772" s="21">
        <v>0</v>
      </c>
      <c r="AQ772" s="21">
        <v>0</v>
      </c>
      <c r="AR772" s="21">
        <v>0</v>
      </c>
    </row>
    <row r="773" spans="8:44" x14ac:dyDescent="0.35">
      <c r="H773" s="16" t="str">
        <f xml:space="preserve"> _xll.EPMOlapMemberO("[CONTRATO].[PARENTH1].[C20562024]","","C20562024","","000;001")</f>
        <v>C20562024</v>
      </c>
      <c r="I773" s="16" t="str">
        <f xml:space="preserve"> _xll.EPMOlapMemberO("[AREA].[PARENTH1].[10000000095005]","","Gcia. Talento Humano","","000;001")</f>
        <v>Gcia. Talento Humano</v>
      </c>
      <c r="J773" s="17" t="str">
        <f xml:space="preserve"> _xll.EPMOlapMemberO("[RUBRO].[PARENTH1].[5130200000]","","AVALUOS","","000;001")</f>
        <v>AVALUOS</v>
      </c>
      <c r="K773" s="18" t="s">
        <v>2566</v>
      </c>
      <c r="L773" s="18" t="s">
        <v>40</v>
      </c>
      <c r="M773" s="28" t="s">
        <v>2457</v>
      </c>
      <c r="N773" s="18" t="s">
        <v>2535</v>
      </c>
      <c r="O773" s="18" t="s">
        <v>61</v>
      </c>
      <c r="P773" s="28" t="s">
        <v>2567</v>
      </c>
      <c r="Q773" s="28" t="s">
        <v>2568</v>
      </c>
      <c r="R773" s="18" t="s">
        <v>40</v>
      </c>
      <c r="S773" s="18" t="s">
        <v>48</v>
      </c>
      <c r="T773" s="18" t="s">
        <v>35</v>
      </c>
      <c r="U773" s="18" t="s">
        <v>2569</v>
      </c>
      <c r="V773" s="18" t="s">
        <v>2462</v>
      </c>
      <c r="W773" s="18" t="s">
        <v>67</v>
      </c>
      <c r="X773" s="18" t="s">
        <v>68</v>
      </c>
      <c r="Y773" s="18" t="s">
        <v>2570</v>
      </c>
      <c r="Z773" s="19" t="s">
        <v>68</v>
      </c>
      <c r="AA773" s="20">
        <v>0</v>
      </c>
      <c r="AB773" s="19">
        <v>41800000</v>
      </c>
      <c r="AC773" s="21">
        <v>0</v>
      </c>
      <c r="AD773" s="21">
        <v>3800000</v>
      </c>
      <c r="AE773" s="21">
        <v>3800000</v>
      </c>
      <c r="AF773" s="21">
        <v>3800000</v>
      </c>
      <c r="AG773" s="21">
        <v>3800000</v>
      </c>
      <c r="AH773" s="21">
        <v>3800000</v>
      </c>
      <c r="AI773" s="21">
        <v>3800000</v>
      </c>
      <c r="AJ773" s="21">
        <v>3800000</v>
      </c>
      <c r="AK773" s="21">
        <v>3800000</v>
      </c>
      <c r="AL773" s="21">
        <v>3800000</v>
      </c>
      <c r="AM773" s="21">
        <v>3800000</v>
      </c>
      <c r="AN773" s="21">
        <v>3800000</v>
      </c>
      <c r="AO773" s="21">
        <v>0</v>
      </c>
      <c r="AP773" s="21">
        <v>0</v>
      </c>
      <c r="AQ773" s="21">
        <v>0</v>
      </c>
      <c r="AR773" s="21">
        <v>0</v>
      </c>
    </row>
    <row r="774" spans="8:44" x14ac:dyDescent="0.35">
      <c r="H774" s="16" t="str">
        <f xml:space="preserve"> _xll.EPMOlapMemberO("[CONTRATO].[PARENTH1].[C20602024]","","C20602024","","000;001")</f>
        <v>C20602024</v>
      </c>
      <c r="I774" s="16" t="str">
        <f xml:space="preserve"> _xll.EPMOlapMemberO("[AREA].[PARENTH1].[10000000095005]","","Gcia. Talento Humano","","000;001")</f>
        <v>Gcia. Talento Humano</v>
      </c>
      <c r="J774" s="17" t="str">
        <f xml:space="preserve"> _xll.EPMOlapMemberO("[RUBRO].[PARENTH1].[5130200000]","","AVALUOS","","000;001")</f>
        <v>AVALUOS</v>
      </c>
      <c r="K774" s="18" t="s">
        <v>2571</v>
      </c>
      <c r="L774" s="18" t="s">
        <v>40</v>
      </c>
      <c r="M774" s="28" t="s">
        <v>2457</v>
      </c>
      <c r="N774" s="18" t="s">
        <v>2535</v>
      </c>
      <c r="O774" s="18" t="s">
        <v>61</v>
      </c>
      <c r="P774" s="28" t="s">
        <v>2572</v>
      </c>
      <c r="Q774" s="28" t="s">
        <v>2573</v>
      </c>
      <c r="R774" s="18" t="s">
        <v>40</v>
      </c>
      <c r="S774" s="18" t="s">
        <v>838</v>
      </c>
      <c r="T774" s="18" t="s">
        <v>114</v>
      </c>
      <c r="U774" s="18" t="s">
        <v>2574</v>
      </c>
      <c r="V774" s="18" t="s">
        <v>2462</v>
      </c>
      <c r="W774" s="18" t="s">
        <v>67</v>
      </c>
      <c r="X774" s="18" t="s">
        <v>68</v>
      </c>
      <c r="Y774" s="18" t="s">
        <v>2575</v>
      </c>
      <c r="Z774" s="19" t="s">
        <v>68</v>
      </c>
      <c r="AA774" s="20">
        <v>0</v>
      </c>
      <c r="AB774" s="19">
        <v>100000000</v>
      </c>
      <c r="AC774" s="21">
        <v>33333333</v>
      </c>
      <c r="AD774" s="21">
        <v>33333333</v>
      </c>
      <c r="AE774" s="21">
        <v>33333334</v>
      </c>
      <c r="AF774" s="21">
        <v>0</v>
      </c>
      <c r="AG774" s="21">
        <v>0</v>
      </c>
      <c r="AH774" s="21">
        <v>0</v>
      </c>
      <c r="AI774" s="21">
        <v>0</v>
      </c>
      <c r="AJ774" s="21">
        <v>0</v>
      </c>
      <c r="AK774" s="21">
        <v>0</v>
      </c>
      <c r="AL774" s="21">
        <v>0</v>
      </c>
      <c r="AM774" s="21">
        <v>0</v>
      </c>
      <c r="AN774" s="21">
        <v>0</v>
      </c>
      <c r="AO774" s="21">
        <v>0</v>
      </c>
      <c r="AP774" s="21">
        <v>0</v>
      </c>
      <c r="AQ774" s="21">
        <v>0</v>
      </c>
      <c r="AR774" s="21">
        <v>0</v>
      </c>
    </row>
    <row r="775" spans="8:44" ht="52" x14ac:dyDescent="0.35">
      <c r="H775" s="16" t="str">
        <f xml:space="preserve"> _xll.EPMOlapMemberO("[CONTRATO].[PARENTH1].[C20632024]","","C20632024","","000;001")</f>
        <v>C20632024</v>
      </c>
      <c r="I775" s="16" t="str">
        <f xml:space="preserve"> _xll.EPMOlapMemberO("[AREA].[PARENTH1].[10000000095005]","","Gcia. Talento Humano","","000;001")</f>
        <v>Gcia. Talento Humano</v>
      </c>
      <c r="J775" s="17" t="str">
        <f xml:space="preserve"> _xll.EPMOlapMemberO("[RUBRO].[PARENTH1].[5190950038]","","PRICEWATERHOUSECOOPERS - SERVICIOS DE NOMINA","","000;001")</f>
        <v>PRICEWATERHOUSECOOPERS - SERVICIOS DE NOMINA</v>
      </c>
      <c r="K775" s="18" t="s">
        <v>2576</v>
      </c>
      <c r="L775" s="18" t="s">
        <v>40</v>
      </c>
      <c r="M775" s="28" t="s">
        <v>2457</v>
      </c>
      <c r="N775" s="18" t="s">
        <v>2535</v>
      </c>
      <c r="O775" s="18" t="s">
        <v>2577</v>
      </c>
      <c r="P775" s="28" t="s">
        <v>2572</v>
      </c>
      <c r="Q775" s="28" t="s">
        <v>2578</v>
      </c>
      <c r="R775" s="18" t="s">
        <v>40</v>
      </c>
      <c r="S775" s="18" t="s">
        <v>838</v>
      </c>
      <c r="T775" s="18" t="s">
        <v>2579</v>
      </c>
      <c r="U775" s="18" t="s">
        <v>2580</v>
      </c>
      <c r="V775" s="18" t="s">
        <v>2462</v>
      </c>
      <c r="W775" s="18" t="s">
        <v>67</v>
      </c>
      <c r="X775" s="18" t="s">
        <v>68</v>
      </c>
      <c r="Y775" s="18" t="s">
        <v>2581</v>
      </c>
      <c r="Z775" s="19" t="s">
        <v>68</v>
      </c>
      <c r="AA775" s="20">
        <v>0</v>
      </c>
      <c r="AB775" s="19">
        <v>96038319</v>
      </c>
      <c r="AC775" s="21">
        <v>32012773</v>
      </c>
      <c r="AD775" s="21">
        <v>32012773</v>
      </c>
      <c r="AE775" s="21">
        <v>32012773</v>
      </c>
      <c r="AF775" s="21">
        <v>0</v>
      </c>
      <c r="AG775" s="21">
        <v>0</v>
      </c>
      <c r="AH775" s="21">
        <v>0</v>
      </c>
      <c r="AI775" s="21">
        <v>0</v>
      </c>
      <c r="AJ775" s="21">
        <v>0</v>
      </c>
      <c r="AK775" s="21">
        <v>0</v>
      </c>
      <c r="AL775" s="21">
        <v>0</v>
      </c>
      <c r="AM775" s="21">
        <v>0</v>
      </c>
      <c r="AN775" s="21">
        <v>0</v>
      </c>
      <c r="AO775" s="21">
        <v>0</v>
      </c>
      <c r="AP775" s="21">
        <v>0</v>
      </c>
      <c r="AQ775" s="21">
        <v>0</v>
      </c>
      <c r="AR775" s="21">
        <v>0</v>
      </c>
    </row>
    <row r="776" spans="8:44" x14ac:dyDescent="0.35">
      <c r="H776" s="16" t="str">
        <f xml:space="preserve"> _xll.EPMOlapMemberO("[CONTRATO].[PARENTH1].[C20572024]","","C20572024","","000;001")</f>
        <v>C20572024</v>
      </c>
      <c r="I776" s="16" t="str">
        <f xml:space="preserve"> _xll.EPMOlapMemberO("[AREA].[PARENTH1].[10000000095005]","","Gcia. Talento Humano","","000;001")</f>
        <v>Gcia. Talento Humano</v>
      </c>
      <c r="J776" s="17" t="str">
        <f xml:space="preserve"> _xll.EPMOlapMemberO("[RUBRO].[PARENTH1].[5130200000]","","AVALUOS","","000;001")</f>
        <v>AVALUOS</v>
      </c>
      <c r="K776" s="18" t="s">
        <v>2582</v>
      </c>
      <c r="L776" s="18" t="s">
        <v>40</v>
      </c>
      <c r="M776" s="28" t="s">
        <v>2457</v>
      </c>
      <c r="N776" s="18" t="s">
        <v>2535</v>
      </c>
      <c r="O776" s="18" t="s">
        <v>61</v>
      </c>
      <c r="P776" s="28" t="s">
        <v>2583</v>
      </c>
      <c r="Q776" s="28" t="s">
        <v>2548</v>
      </c>
      <c r="R776" s="18" t="s">
        <v>40</v>
      </c>
      <c r="S776" s="18" t="s">
        <v>48</v>
      </c>
      <c r="T776" s="18" t="s">
        <v>35</v>
      </c>
      <c r="U776" s="18" t="s">
        <v>2584</v>
      </c>
      <c r="V776" s="18" t="s">
        <v>2462</v>
      </c>
      <c r="W776" s="18" t="s">
        <v>67</v>
      </c>
      <c r="X776" s="18" t="s">
        <v>68</v>
      </c>
      <c r="Y776" s="18" t="s">
        <v>2585</v>
      </c>
      <c r="Z776" s="19" t="s">
        <v>68</v>
      </c>
      <c r="AA776" s="20">
        <v>0</v>
      </c>
      <c r="AB776" s="19">
        <v>84000000</v>
      </c>
      <c r="AC776" s="21">
        <v>7000000</v>
      </c>
      <c r="AD776" s="21">
        <v>7000000</v>
      </c>
      <c r="AE776" s="21">
        <v>7000000</v>
      </c>
      <c r="AF776" s="21">
        <v>7000000</v>
      </c>
      <c r="AG776" s="21">
        <v>7000000</v>
      </c>
      <c r="AH776" s="21">
        <v>7000000</v>
      </c>
      <c r="AI776" s="21">
        <v>7000000</v>
      </c>
      <c r="AJ776" s="21">
        <v>7000000</v>
      </c>
      <c r="AK776" s="21">
        <v>7000000</v>
      </c>
      <c r="AL776" s="21">
        <v>7000000</v>
      </c>
      <c r="AM776" s="21">
        <v>7000000</v>
      </c>
      <c r="AN776" s="21">
        <v>7000000</v>
      </c>
      <c r="AO776" s="21">
        <v>0</v>
      </c>
      <c r="AP776" s="21">
        <v>0</v>
      </c>
      <c r="AQ776" s="21">
        <v>0</v>
      </c>
      <c r="AR776" s="21">
        <v>0</v>
      </c>
    </row>
    <row r="777" spans="8:44" x14ac:dyDescent="0.35">
      <c r="H777" s="16" t="str">
        <f xml:space="preserve"> _xll.EPMOlapMemberO("[CONTRATO].[PARENTH1].[C20532024]","","C20532024","","000;001")</f>
        <v>C20532024</v>
      </c>
      <c r="I777" s="16" t="str">
        <f xml:space="preserve"> _xll.EPMOlapMemberO("[AREA].[PARENTH1].[10000000095005]","","Gcia. Talento Humano","","000;001")</f>
        <v>Gcia. Talento Humano</v>
      </c>
      <c r="J777" s="17" t="str">
        <f xml:space="preserve"> _xll.EPMOlapMemberO("[RUBRO].[PARENTH1].[5130200000]","","AVALUOS","","000;001")</f>
        <v>AVALUOS</v>
      </c>
      <c r="K777" s="18" t="s">
        <v>2586</v>
      </c>
      <c r="L777" s="18" t="s">
        <v>40</v>
      </c>
      <c r="M777" s="28" t="s">
        <v>2457</v>
      </c>
      <c r="N777" s="18" t="s">
        <v>2535</v>
      </c>
      <c r="O777" s="18" t="s">
        <v>61</v>
      </c>
      <c r="P777" s="28" t="s">
        <v>2587</v>
      </c>
      <c r="Q777" s="28" t="s">
        <v>2588</v>
      </c>
      <c r="R777" s="18" t="s">
        <v>40</v>
      </c>
      <c r="S777" s="18" t="s">
        <v>48</v>
      </c>
      <c r="T777" s="18" t="s">
        <v>35</v>
      </c>
      <c r="U777" s="18" t="s">
        <v>2589</v>
      </c>
      <c r="V777" s="18" t="s">
        <v>2462</v>
      </c>
      <c r="W777" s="18" t="s">
        <v>67</v>
      </c>
      <c r="X777" s="18" t="s">
        <v>68</v>
      </c>
      <c r="Y777" s="18" t="s">
        <v>2590</v>
      </c>
      <c r="Z777" s="19" t="s">
        <v>68</v>
      </c>
      <c r="AA777" s="20">
        <v>0</v>
      </c>
      <c r="AB777" s="19">
        <v>122723844</v>
      </c>
      <c r="AC777" s="21">
        <v>10226987</v>
      </c>
      <c r="AD777" s="21">
        <v>10226987</v>
      </c>
      <c r="AE777" s="21">
        <v>10226987</v>
      </c>
      <c r="AF777" s="21">
        <v>10226987</v>
      </c>
      <c r="AG777" s="21">
        <v>10226987</v>
      </c>
      <c r="AH777" s="21">
        <v>10226987</v>
      </c>
      <c r="AI777" s="21">
        <v>10226987</v>
      </c>
      <c r="AJ777" s="21">
        <v>10226987</v>
      </c>
      <c r="AK777" s="21">
        <v>10226987</v>
      </c>
      <c r="AL777" s="21">
        <v>10226987</v>
      </c>
      <c r="AM777" s="21">
        <v>10226987</v>
      </c>
      <c r="AN777" s="21">
        <v>10226987</v>
      </c>
      <c r="AO777" s="21">
        <v>0</v>
      </c>
      <c r="AP777" s="21">
        <v>0</v>
      </c>
      <c r="AQ777" s="21">
        <v>0</v>
      </c>
      <c r="AR777" s="21">
        <v>0</v>
      </c>
    </row>
    <row r="778" spans="8:44" ht="52" x14ac:dyDescent="0.35">
      <c r="H778" s="16" t="str">
        <f xml:space="preserve"> _xll.EPMOlapMemberO("[CONTRATO].[PARENTH1].[C20402024]","","C20402024","","000;001")</f>
        <v>C20402024</v>
      </c>
      <c r="I778" s="16" t="str">
        <f xml:space="preserve"> _xll.EPMOlapMemberO("[AREA].[PARENTH1].[10000000095005]","","Gcia. Talento Humano","","000;001")</f>
        <v>Gcia. Talento Humano</v>
      </c>
      <c r="J778" s="17" t="str">
        <f xml:space="preserve"> _xll.EPMOlapMemberO("[RUBRO].[PARENTH1].[5120260002]","","COPASO-SGSST-SISTEMA DE GESTIÓN EN SEG. EN EL TRAB","","000;001")</f>
        <v>COPASO-SGSST-SISTEMA DE GESTIÓN EN SEG. EN EL TRAB</v>
      </c>
      <c r="K778" s="18" t="s">
        <v>2591</v>
      </c>
      <c r="L778" s="18" t="s">
        <v>40</v>
      </c>
      <c r="M778" s="28" t="s">
        <v>2457</v>
      </c>
      <c r="N778" s="18" t="s">
        <v>2489</v>
      </c>
      <c r="O778" s="18" t="s">
        <v>2592</v>
      </c>
      <c r="P778" s="28" t="s">
        <v>2593</v>
      </c>
      <c r="Q778" s="28" t="s">
        <v>2594</v>
      </c>
      <c r="R778" s="18" t="s">
        <v>40</v>
      </c>
      <c r="S778" s="18" t="s">
        <v>48</v>
      </c>
      <c r="T778" s="18" t="s">
        <v>114</v>
      </c>
      <c r="U778" s="18" t="s">
        <v>2595</v>
      </c>
      <c r="V778" s="18" t="s">
        <v>2462</v>
      </c>
      <c r="W778" s="18" t="s">
        <v>67</v>
      </c>
      <c r="X778" s="18" t="s">
        <v>68</v>
      </c>
      <c r="Y778" s="18" t="s">
        <v>2596</v>
      </c>
      <c r="Z778" s="19" t="s">
        <v>68</v>
      </c>
      <c r="AA778" s="20">
        <v>0</v>
      </c>
      <c r="AB778" s="19">
        <v>6000000</v>
      </c>
      <c r="AC778" s="21">
        <v>2000000</v>
      </c>
      <c r="AD778" s="21">
        <v>2000000</v>
      </c>
      <c r="AE778" s="21">
        <v>2000000</v>
      </c>
      <c r="AF778" s="21">
        <v>0</v>
      </c>
      <c r="AG778" s="21">
        <v>0</v>
      </c>
      <c r="AH778" s="21">
        <v>0</v>
      </c>
      <c r="AI778" s="21">
        <v>0</v>
      </c>
      <c r="AJ778" s="21">
        <v>0</v>
      </c>
      <c r="AK778" s="21">
        <v>0</v>
      </c>
      <c r="AL778" s="21">
        <v>0</v>
      </c>
      <c r="AM778" s="21">
        <v>0</v>
      </c>
      <c r="AN778" s="21">
        <v>0</v>
      </c>
      <c r="AO778" s="21">
        <v>0</v>
      </c>
      <c r="AP778" s="21">
        <v>0</v>
      </c>
      <c r="AQ778" s="21">
        <v>0</v>
      </c>
      <c r="AR778" s="21">
        <v>0</v>
      </c>
    </row>
    <row r="779" spans="8:44" ht="26" x14ac:dyDescent="0.35">
      <c r="H779" s="16" t="str">
        <f xml:space="preserve"> _xll.EPMOlapMemberO("[CONTRATO].[PARENTH1].[C20672024]","","C20672024","","000;001")</f>
        <v>C20672024</v>
      </c>
      <c r="I779" s="16" t="str">
        <f xml:space="preserve"> _xll.EPMOlapMemberO("[AREA].[PARENTH1].[10000000095005]","","Gcia. Talento Humano","","000;001")</f>
        <v>Gcia. Talento Humano</v>
      </c>
      <c r="J779" s="17" t="str">
        <f xml:space="preserve"> _xll.EPMOlapMemberO("[RUBRO].[PARENTH1].[5160050000]","","EQUIPO DE COMPUTACION","","000;001")</f>
        <v>EQUIPO DE COMPUTACION</v>
      </c>
      <c r="K779" s="18" t="s">
        <v>2597</v>
      </c>
      <c r="L779" s="18" t="s">
        <v>40</v>
      </c>
      <c r="M779" s="28" t="s">
        <v>2457</v>
      </c>
      <c r="N779" s="18" t="s">
        <v>2535</v>
      </c>
      <c r="O779" s="18" t="s">
        <v>83</v>
      </c>
      <c r="P779" s="28" t="s">
        <v>2598</v>
      </c>
      <c r="Q779" s="28" t="s">
        <v>2599</v>
      </c>
      <c r="R779" s="18" t="s">
        <v>967</v>
      </c>
      <c r="S779" s="18" t="s">
        <v>48</v>
      </c>
      <c r="T779" s="18" t="s">
        <v>35</v>
      </c>
      <c r="U779" s="18" t="s">
        <v>2600</v>
      </c>
      <c r="V779" s="18" t="s">
        <v>2462</v>
      </c>
      <c r="W779" s="18" t="s">
        <v>67</v>
      </c>
      <c r="X779" s="18" t="s">
        <v>68</v>
      </c>
      <c r="Y779" s="18" t="s">
        <v>2601</v>
      </c>
      <c r="Z779" s="19" t="s">
        <v>68</v>
      </c>
      <c r="AA779" s="20">
        <v>0</v>
      </c>
      <c r="AB779" s="19">
        <v>25067552</v>
      </c>
      <c r="AC779" s="21">
        <v>0</v>
      </c>
      <c r="AD779" s="21">
        <v>0</v>
      </c>
      <c r="AE779" s="21">
        <v>0</v>
      </c>
      <c r="AF779" s="21">
        <v>0</v>
      </c>
      <c r="AG779" s="21">
        <v>0</v>
      </c>
      <c r="AH779" s="21">
        <v>0</v>
      </c>
      <c r="AI779" s="21">
        <v>0</v>
      </c>
      <c r="AJ779" s="21">
        <v>0</v>
      </c>
      <c r="AK779" s="21">
        <v>0</v>
      </c>
      <c r="AL779" s="21">
        <v>0</v>
      </c>
      <c r="AM779" s="21">
        <v>25067552</v>
      </c>
      <c r="AN779" s="21">
        <v>0</v>
      </c>
      <c r="AO779" s="21">
        <v>0</v>
      </c>
      <c r="AP779" s="21">
        <v>0</v>
      </c>
      <c r="AQ779" s="21">
        <v>0</v>
      </c>
      <c r="AR779" s="21">
        <v>0</v>
      </c>
    </row>
    <row r="780" spans="8:44" ht="43.5" x14ac:dyDescent="0.35">
      <c r="H780" s="16" t="str">
        <f xml:space="preserve"> _xll.EPMOlapMemberO("[CONTRATO].[PARENTH1].[C84302024]","","C84302024","","000;001")</f>
        <v>C84302024</v>
      </c>
      <c r="I780" s="16" t="str">
        <f xml:space="preserve"> _xll.EPMOlapMemberO("[AREA].[PARENTH1].[10000000025003]","","Gcia. Investigación","","000;001")</f>
        <v>Gcia. Investigación</v>
      </c>
      <c r="J780" s="17" t="str">
        <f xml:space="preserve"> _xll.EPMOlapMemberO("[RUBRO].[PARENTH1].[5118150001]","","TRAMITES Y LICENCIAS","","000;001")</f>
        <v>TRAMITES Y LICENCIAS</v>
      </c>
      <c r="K780" s="18" t="s">
        <v>2602</v>
      </c>
      <c r="L780" s="18" t="s">
        <v>40</v>
      </c>
      <c r="M780" s="28" t="s">
        <v>1554</v>
      </c>
      <c r="N780" s="18" t="s">
        <v>453</v>
      </c>
      <c r="O780" s="18" t="s">
        <v>461</v>
      </c>
      <c r="P780" s="28" t="s">
        <v>2603</v>
      </c>
      <c r="Q780" s="28" t="s">
        <v>1774</v>
      </c>
      <c r="R780" s="18" t="s">
        <v>40</v>
      </c>
      <c r="S780" s="18" t="s">
        <v>2604</v>
      </c>
      <c r="T780" s="18" t="s">
        <v>35</v>
      </c>
      <c r="U780" s="18" t="s">
        <v>1775</v>
      </c>
      <c r="V780" s="18" t="s">
        <v>459</v>
      </c>
      <c r="W780" s="18" t="s">
        <v>67</v>
      </c>
      <c r="X780" s="18" t="s">
        <v>40</v>
      </c>
      <c r="Y780" s="18" t="s">
        <v>40</v>
      </c>
      <c r="Z780" s="19" t="s">
        <v>68</v>
      </c>
      <c r="AA780" s="20">
        <v>30393604160</v>
      </c>
      <c r="AB780" s="19">
        <v>220000000</v>
      </c>
      <c r="AC780" s="21">
        <v>0</v>
      </c>
      <c r="AD780" s="21">
        <v>0</v>
      </c>
      <c r="AE780" s="21">
        <v>0</v>
      </c>
      <c r="AF780" s="21">
        <v>0</v>
      </c>
      <c r="AG780" s="21">
        <v>0</v>
      </c>
      <c r="AH780" s="21">
        <v>0</v>
      </c>
      <c r="AI780" s="21">
        <v>0</v>
      </c>
      <c r="AJ780" s="21">
        <v>0</v>
      </c>
      <c r="AK780" s="21">
        <v>0</v>
      </c>
      <c r="AL780" s="21">
        <v>70000000</v>
      </c>
      <c r="AM780" s="21">
        <v>100000000</v>
      </c>
      <c r="AN780" s="21">
        <v>50000000</v>
      </c>
      <c r="AO780" s="21">
        <v>0</v>
      </c>
      <c r="AP780" s="21">
        <v>0</v>
      </c>
      <c r="AQ780" s="21">
        <v>0</v>
      </c>
      <c r="AR780" s="21">
        <v>0</v>
      </c>
    </row>
    <row r="781" spans="8:44" ht="26" x14ac:dyDescent="0.35">
      <c r="H781" s="16" t="str">
        <f xml:space="preserve"> _xll.EPMOlapMemberO("[CONTRATO].[PARENTH1].[C84312024]","","C84312024","","000;001")</f>
        <v>C84312024</v>
      </c>
      <c r="I781" s="16" t="str">
        <f xml:space="preserve"> _xll.EPMOlapMemberO("[AREA].[PARENTH1].[10000000025003]","","Gcia. Investigación","","000;001")</f>
        <v>Gcia. Investigación</v>
      </c>
      <c r="J781" s="17" t="str">
        <f xml:space="preserve"> _xll.EPMOlapMemberO("[RUBRO].[PARENTH1].[5118150001]","","TRAMITES Y LICENCIAS","","000;001")</f>
        <v>TRAMITES Y LICENCIAS</v>
      </c>
      <c r="K781" s="18" t="s">
        <v>2605</v>
      </c>
      <c r="L781" s="18" t="s">
        <v>40</v>
      </c>
      <c r="M781" s="28" t="s">
        <v>1554</v>
      </c>
      <c r="N781" s="18" t="s">
        <v>453</v>
      </c>
      <c r="O781" s="18" t="s">
        <v>461</v>
      </c>
      <c r="P781" s="28" t="s">
        <v>2606</v>
      </c>
      <c r="Q781" s="28" t="s">
        <v>1774</v>
      </c>
      <c r="R781" s="18" t="s">
        <v>40</v>
      </c>
      <c r="S781" s="18" t="s">
        <v>457</v>
      </c>
      <c r="T781" s="18" t="s">
        <v>35</v>
      </c>
      <c r="U781" s="18" t="s">
        <v>1775</v>
      </c>
      <c r="V781" s="18" t="s">
        <v>459</v>
      </c>
      <c r="W781" s="18" t="s">
        <v>67</v>
      </c>
      <c r="X781" s="18" t="s">
        <v>40</v>
      </c>
      <c r="Y781" s="18" t="s">
        <v>40</v>
      </c>
      <c r="Z781" s="19" t="s">
        <v>68</v>
      </c>
      <c r="AA781" s="20">
        <v>30393604160</v>
      </c>
      <c r="AB781" s="19">
        <v>250000000</v>
      </c>
      <c r="AC781" s="21">
        <v>50000000</v>
      </c>
      <c r="AD781" s="21">
        <v>0</v>
      </c>
      <c r="AE781" s="21">
        <v>50000000</v>
      </c>
      <c r="AF781" s="21">
        <v>0</v>
      </c>
      <c r="AG781" s="21">
        <v>50000000</v>
      </c>
      <c r="AH781" s="21">
        <v>0</v>
      </c>
      <c r="AI781" s="21">
        <v>0</v>
      </c>
      <c r="AJ781" s="21">
        <v>50000000</v>
      </c>
      <c r="AK781" s="21">
        <v>0</v>
      </c>
      <c r="AL781" s="21">
        <v>50000000</v>
      </c>
      <c r="AM781" s="21">
        <v>0</v>
      </c>
      <c r="AN781" s="21">
        <v>0</v>
      </c>
      <c r="AO781" s="21">
        <v>0</v>
      </c>
      <c r="AP781" s="21">
        <v>0</v>
      </c>
      <c r="AQ781" s="21">
        <v>0</v>
      </c>
      <c r="AR781" s="21">
        <v>0</v>
      </c>
    </row>
    <row r="782" spans="8:44" ht="29" x14ac:dyDescent="0.35">
      <c r="H782" s="16" t="str">
        <f xml:space="preserve"> _xll.EPMOlapMemberO("[CONTRATO].[PARENTH1].[C84322024]","","C84322024","","000;001")</f>
        <v>C84322024</v>
      </c>
      <c r="I782" s="16" t="str">
        <f xml:space="preserve"> _xll.EPMOlapMemberO("[AREA].[PARENTH1].[10000000025003]","","Gcia. Investigación","","000;001")</f>
        <v>Gcia. Investigación</v>
      </c>
      <c r="J782" s="17" t="str">
        <f xml:space="preserve"> _xll.EPMOlapMemberO("[RUBRO].[PARENTH1].[5118150001]","","TRAMITES Y LICENCIAS","","000;001")</f>
        <v>TRAMITES Y LICENCIAS</v>
      </c>
      <c r="K782" s="18" t="s">
        <v>2607</v>
      </c>
      <c r="L782" s="18" t="s">
        <v>40</v>
      </c>
      <c r="M782" s="28" t="s">
        <v>1554</v>
      </c>
      <c r="N782" s="18" t="s">
        <v>453</v>
      </c>
      <c r="O782" s="18" t="s">
        <v>461</v>
      </c>
      <c r="P782" s="28" t="s">
        <v>2608</v>
      </c>
      <c r="Q782" s="28" t="s">
        <v>1774</v>
      </c>
      <c r="R782" s="18" t="s">
        <v>40</v>
      </c>
      <c r="S782" s="18" t="s">
        <v>457</v>
      </c>
      <c r="T782" s="18" t="s">
        <v>35</v>
      </c>
      <c r="U782" s="18" t="s">
        <v>1775</v>
      </c>
      <c r="V782" s="18" t="s">
        <v>459</v>
      </c>
      <c r="W782" s="18" t="s">
        <v>67</v>
      </c>
      <c r="X782" s="18" t="s">
        <v>40</v>
      </c>
      <c r="Y782" s="18" t="s">
        <v>40</v>
      </c>
      <c r="Z782" s="19" t="s">
        <v>68</v>
      </c>
      <c r="AA782" s="20">
        <v>30393604160</v>
      </c>
      <c r="AB782" s="19">
        <v>200000000</v>
      </c>
      <c r="AC782" s="21">
        <v>0</v>
      </c>
      <c r="AD782" s="21">
        <v>100000000</v>
      </c>
      <c r="AE782" s="21">
        <v>0</v>
      </c>
      <c r="AF782" s="21">
        <v>0</v>
      </c>
      <c r="AG782" s="21">
        <v>0</v>
      </c>
      <c r="AH782" s="21">
        <v>100000000</v>
      </c>
      <c r="AI782" s="21">
        <v>0</v>
      </c>
      <c r="AJ782" s="21">
        <v>0</v>
      </c>
      <c r="AK782" s="21">
        <v>0</v>
      </c>
      <c r="AL782" s="21">
        <v>0</v>
      </c>
      <c r="AM782" s="21">
        <v>0</v>
      </c>
      <c r="AN782" s="21">
        <v>0</v>
      </c>
      <c r="AO782" s="21">
        <v>0</v>
      </c>
      <c r="AP782" s="21">
        <v>0</v>
      </c>
      <c r="AQ782" s="21">
        <v>0</v>
      </c>
      <c r="AR782" s="21">
        <v>0</v>
      </c>
    </row>
    <row r="783" spans="8:44" ht="29" x14ac:dyDescent="0.35">
      <c r="H783" s="16" t="str">
        <f xml:space="preserve"> _xll.EPMOlapMemberO("[CONTRATO].[PARENTH1].[C84332024]","","C84332024","","000;001")</f>
        <v>C84332024</v>
      </c>
      <c r="I783" s="16" t="str">
        <f xml:space="preserve"> _xll.EPMOlapMemberO("[AREA].[PARENTH1].[10000000025003]","","Gcia. Investigación","","000;001")</f>
        <v>Gcia. Investigación</v>
      </c>
      <c r="J783" s="17" t="str">
        <f xml:space="preserve"> _xll.EPMOlapMemberO("[RUBRO].[PARENTH1].[5118150001]","","TRAMITES Y LICENCIAS","","000;001")</f>
        <v>TRAMITES Y LICENCIAS</v>
      </c>
      <c r="K783" s="18" t="s">
        <v>2609</v>
      </c>
      <c r="L783" s="18" t="s">
        <v>40</v>
      </c>
      <c r="M783" s="28" t="s">
        <v>1554</v>
      </c>
      <c r="N783" s="18" t="s">
        <v>453</v>
      </c>
      <c r="O783" s="18" t="s">
        <v>461</v>
      </c>
      <c r="P783" s="28" t="s">
        <v>2610</v>
      </c>
      <c r="Q783" s="28" t="s">
        <v>1774</v>
      </c>
      <c r="R783" s="18" t="s">
        <v>40</v>
      </c>
      <c r="S783" s="18" t="s">
        <v>457</v>
      </c>
      <c r="T783" s="18" t="s">
        <v>35</v>
      </c>
      <c r="U783" s="18" t="s">
        <v>1775</v>
      </c>
      <c r="V783" s="18" t="s">
        <v>459</v>
      </c>
      <c r="W783" s="18" t="s">
        <v>67</v>
      </c>
      <c r="X783" s="18" t="s">
        <v>40</v>
      </c>
      <c r="Y783" s="18" t="s">
        <v>40</v>
      </c>
      <c r="Z783" s="19" t="s">
        <v>68</v>
      </c>
      <c r="AA783" s="20">
        <v>30393604160</v>
      </c>
      <c r="AB783" s="19">
        <v>200000000</v>
      </c>
      <c r="AC783" s="21">
        <v>0</v>
      </c>
      <c r="AD783" s="21">
        <v>0</v>
      </c>
      <c r="AE783" s="21">
        <v>100000000</v>
      </c>
      <c r="AF783" s="21">
        <v>0</v>
      </c>
      <c r="AG783" s="21">
        <v>50000000</v>
      </c>
      <c r="AH783" s="21">
        <v>0</v>
      </c>
      <c r="AI783" s="21">
        <v>50000000</v>
      </c>
      <c r="AJ783" s="21">
        <v>0</v>
      </c>
      <c r="AK783" s="21">
        <v>0</v>
      </c>
      <c r="AL783" s="21">
        <v>0</v>
      </c>
      <c r="AM783" s="21">
        <v>0</v>
      </c>
      <c r="AN783" s="21">
        <v>0</v>
      </c>
      <c r="AO783" s="21">
        <v>0</v>
      </c>
      <c r="AP783" s="21">
        <v>0</v>
      </c>
      <c r="AQ783" s="21">
        <v>0</v>
      </c>
      <c r="AR783" s="21">
        <v>0</v>
      </c>
    </row>
    <row r="784" spans="8:44" ht="43.5" x14ac:dyDescent="0.35">
      <c r="H784" s="16" t="str">
        <f xml:space="preserve"> _xll.EPMOlapMemberO("[CONTRATO].[PARENTH1].[C25012024]","","C25012024","","000;001")</f>
        <v>C25012024</v>
      </c>
      <c r="I784" s="16" t="str">
        <f xml:space="preserve"> _xll.EPMOlapMemberO("[AREA].[PARENTH1].[10000000027001]","","Vice. de Inversiones","","000;001")</f>
        <v>Vice. de Inversiones</v>
      </c>
      <c r="J784" s="17" t="str">
        <f xml:space="preserve"> _xll.EPMOlapMemberO("[RUBRO].[PARENTH1].[5164250001]","","N-PUBLICIDAD Y SUSCRPCIONES - ARL","","000;001")</f>
        <v>N-PUBLICIDAD Y SUSCRPCIONES - ARL</v>
      </c>
      <c r="K784" s="18" t="s">
        <v>2611</v>
      </c>
      <c r="L784" s="18" t="s">
        <v>40</v>
      </c>
      <c r="M784" s="28" t="s">
        <v>2612</v>
      </c>
      <c r="N784" s="18" t="s">
        <v>29</v>
      </c>
      <c r="O784" s="18" t="s">
        <v>439</v>
      </c>
      <c r="P784" s="28" t="s">
        <v>2613</v>
      </c>
      <c r="Q784" s="28" t="s">
        <v>2614</v>
      </c>
      <c r="R784" s="18" t="s">
        <v>1246</v>
      </c>
      <c r="S784" s="18" t="s">
        <v>40</v>
      </c>
      <c r="T784" s="18" t="s">
        <v>40</v>
      </c>
      <c r="U784" s="18" t="s">
        <v>2615</v>
      </c>
      <c r="V784" s="18" t="s">
        <v>256</v>
      </c>
      <c r="W784" s="18" t="s">
        <v>52</v>
      </c>
      <c r="X784" s="18" t="s">
        <v>40</v>
      </c>
      <c r="Y784" s="18" t="s">
        <v>2616</v>
      </c>
      <c r="Z784" s="19" t="s">
        <v>68</v>
      </c>
      <c r="AA784" s="20">
        <v>255168000</v>
      </c>
      <c r="AB784" s="19">
        <v>255168000</v>
      </c>
      <c r="AC784" s="21">
        <v>63792000</v>
      </c>
      <c r="AD784" s="21">
        <v>0</v>
      </c>
      <c r="AE784" s="21">
        <v>0</v>
      </c>
      <c r="AF784" s="21">
        <v>63792000</v>
      </c>
      <c r="AG784" s="21">
        <v>0</v>
      </c>
      <c r="AH784" s="21">
        <v>0</v>
      </c>
      <c r="AI784" s="21">
        <v>63792000</v>
      </c>
      <c r="AJ784" s="21">
        <v>0</v>
      </c>
      <c r="AK784" s="21">
        <v>0</v>
      </c>
      <c r="AL784" s="21">
        <v>63792000</v>
      </c>
      <c r="AM784" s="21">
        <v>0</v>
      </c>
      <c r="AN784" s="21">
        <v>0</v>
      </c>
      <c r="AO784" s="21">
        <v>0</v>
      </c>
      <c r="AP784" s="21">
        <v>0</v>
      </c>
      <c r="AQ784" s="21">
        <v>0</v>
      </c>
      <c r="AR784" s="21">
        <v>0</v>
      </c>
    </row>
    <row r="785" spans="8:44" ht="39" x14ac:dyDescent="0.35">
      <c r="H785" s="16" t="str">
        <f xml:space="preserve"> _xll.EPMOlapMemberO("[CONTRATO].[PARENTH1].[C25022024]","","C25022024","","000;001")</f>
        <v>C25022024</v>
      </c>
      <c r="I785" s="16" t="str">
        <f xml:space="preserve"> _xll.EPMOlapMemberO("[AREA].[PARENTH1].[10000000027007]","","Gcia. de Negociación","","000;001")</f>
        <v>Gcia. de Negociación</v>
      </c>
      <c r="J785" s="17" t="str">
        <f xml:space="preserve"> _xll.EPMOlapMemberO("[RUBRO].[PARENTH1].[5164250001]","","N-PUBLICIDAD Y SUSCRPCIONES - ARL","","000;001")</f>
        <v>N-PUBLICIDAD Y SUSCRPCIONES - ARL</v>
      </c>
      <c r="K785" s="18" t="s">
        <v>2617</v>
      </c>
      <c r="L785" s="18" t="s">
        <v>40</v>
      </c>
      <c r="M785" s="28" t="s">
        <v>1243</v>
      </c>
      <c r="N785" s="18" t="s">
        <v>29</v>
      </c>
      <c r="O785" s="18" t="s">
        <v>439</v>
      </c>
      <c r="P785" s="28" t="s">
        <v>2618</v>
      </c>
      <c r="Q785" s="28" t="s">
        <v>2619</v>
      </c>
      <c r="R785" s="18" t="s">
        <v>2620</v>
      </c>
      <c r="S785" s="18" t="s">
        <v>40</v>
      </c>
      <c r="T785" s="18" t="s">
        <v>40</v>
      </c>
      <c r="U785" s="18" t="s">
        <v>2621</v>
      </c>
      <c r="V785" s="18" t="s">
        <v>256</v>
      </c>
      <c r="W785" s="18" t="s">
        <v>52</v>
      </c>
      <c r="X785" s="18" t="s">
        <v>40</v>
      </c>
      <c r="Y785" s="18" t="s">
        <v>40</v>
      </c>
      <c r="Z785" s="19" t="s">
        <v>68</v>
      </c>
      <c r="AA785" s="20">
        <v>78176501</v>
      </c>
      <c r="AB785" s="19">
        <v>19997237</v>
      </c>
      <c r="AC785" s="21">
        <v>1666436</v>
      </c>
      <c r="AD785" s="21">
        <v>1666436</v>
      </c>
      <c r="AE785" s="21">
        <v>1666436</v>
      </c>
      <c r="AF785" s="21">
        <v>1666436</v>
      </c>
      <c r="AG785" s="21">
        <v>1666436</v>
      </c>
      <c r="AH785" s="21">
        <v>1666436</v>
      </c>
      <c r="AI785" s="21">
        <v>1666436</v>
      </c>
      <c r="AJ785" s="21">
        <v>1666436</v>
      </c>
      <c r="AK785" s="21">
        <v>1666436</v>
      </c>
      <c r="AL785" s="21">
        <v>1666436</v>
      </c>
      <c r="AM785" s="21">
        <v>1666436</v>
      </c>
      <c r="AN785" s="21">
        <v>1666441</v>
      </c>
      <c r="AO785" s="21">
        <v>0</v>
      </c>
      <c r="AP785" s="21">
        <v>0</v>
      </c>
      <c r="AQ785" s="21">
        <v>0</v>
      </c>
      <c r="AR785" s="21">
        <v>0</v>
      </c>
    </row>
    <row r="786" spans="8:44" ht="39" x14ac:dyDescent="0.35">
      <c r="H786" s="16" t="str">
        <f xml:space="preserve"> _xll.EPMOlapMemberO("[CONTRATO].[PARENTH1].[C25042024]","","C25042024","","000;001")</f>
        <v>C25042024</v>
      </c>
      <c r="I786" s="16" t="str">
        <f xml:space="preserve"> _xll.EPMOlapMemberO("[AREA].[PARENTH1].[10000000027007]","","Gcia. de Negociación","","000;001")</f>
        <v>Gcia. de Negociación</v>
      </c>
      <c r="J786" s="17" t="str">
        <f xml:space="preserve"> _xll.EPMOlapMemberO("[RUBRO].[PARENTH1].[5164250001]","","N-PUBLICIDAD Y SUSCRPCIONES - ARL","","000;001")</f>
        <v>N-PUBLICIDAD Y SUSCRPCIONES - ARL</v>
      </c>
      <c r="K786" s="18" t="s">
        <v>2622</v>
      </c>
      <c r="L786" s="18" t="s">
        <v>40</v>
      </c>
      <c r="M786" s="28" t="s">
        <v>1243</v>
      </c>
      <c r="N786" s="18" t="s">
        <v>29</v>
      </c>
      <c r="O786" s="18" t="s">
        <v>439</v>
      </c>
      <c r="P786" s="28" t="s">
        <v>2623</v>
      </c>
      <c r="Q786" s="28" t="s">
        <v>2624</v>
      </c>
      <c r="R786" s="18" t="s">
        <v>1246</v>
      </c>
      <c r="S786" s="18" t="s">
        <v>40</v>
      </c>
      <c r="T786" s="18" t="s">
        <v>40</v>
      </c>
      <c r="U786" s="18" t="s">
        <v>2625</v>
      </c>
      <c r="V786" s="18" t="s">
        <v>256</v>
      </c>
      <c r="W786" s="18" t="s">
        <v>52</v>
      </c>
      <c r="X786" s="18" t="s">
        <v>40</v>
      </c>
      <c r="Y786" s="18" t="s">
        <v>40</v>
      </c>
      <c r="Z786" s="19" t="s">
        <v>68</v>
      </c>
      <c r="AA786" s="20">
        <v>78176501</v>
      </c>
      <c r="AB786" s="19">
        <v>27800000</v>
      </c>
      <c r="AC786" s="21">
        <v>2316667</v>
      </c>
      <c r="AD786" s="21">
        <v>2316667</v>
      </c>
      <c r="AE786" s="21">
        <v>2316667</v>
      </c>
      <c r="AF786" s="21">
        <v>2316667</v>
      </c>
      <c r="AG786" s="21">
        <v>2316667</v>
      </c>
      <c r="AH786" s="21">
        <v>2316667</v>
      </c>
      <c r="AI786" s="21">
        <v>2316667</v>
      </c>
      <c r="AJ786" s="21">
        <v>2316667</v>
      </c>
      <c r="AK786" s="21">
        <v>2316667</v>
      </c>
      <c r="AL786" s="21">
        <v>2316667</v>
      </c>
      <c r="AM786" s="21">
        <v>2316667</v>
      </c>
      <c r="AN786" s="21">
        <v>2316663</v>
      </c>
      <c r="AO786" s="21">
        <v>0</v>
      </c>
      <c r="AP786" s="21">
        <v>0</v>
      </c>
      <c r="AQ786" s="21">
        <v>0</v>
      </c>
      <c r="AR786" s="21">
        <v>0</v>
      </c>
    </row>
    <row r="787" spans="8:44" ht="29" x14ac:dyDescent="0.35">
      <c r="H787" s="16" t="str">
        <f xml:space="preserve"> _xll.EPMOlapMemberO("[CONTRATO].[PARENTH1].[C82542024]","","C82542024","","000;001")</f>
        <v>C82542024</v>
      </c>
      <c r="I787" s="16" t="str">
        <f xml:space="preserve"> _xll.EPMOlapMemberO("[AREA].[PARENTH1].[10000000025005]","","Gcia. Administración","","000;001")</f>
        <v>Gcia. Administración</v>
      </c>
      <c r="J787" s="17" t="str">
        <f xml:space="preserve"> _xll.EPMOlapMemberO("[RUBRO].[PARENTH1].[5118150001]","","TRAMITES Y LICENCIAS","","000;001")</f>
        <v>TRAMITES Y LICENCIAS</v>
      </c>
      <c r="K787" s="18" t="s">
        <v>2626</v>
      </c>
      <c r="L787" s="18" t="s">
        <v>40</v>
      </c>
      <c r="M787" s="28" t="s">
        <v>452</v>
      </c>
      <c r="N787" s="18" t="s">
        <v>453</v>
      </c>
      <c r="O787" s="18" t="s">
        <v>454</v>
      </c>
      <c r="P787" s="28" t="s">
        <v>2627</v>
      </c>
      <c r="Q787" s="28" t="s">
        <v>489</v>
      </c>
      <c r="R787" s="18" t="s">
        <v>40</v>
      </c>
      <c r="S787" s="18" t="s">
        <v>615</v>
      </c>
      <c r="T787" s="18" t="s">
        <v>35</v>
      </c>
      <c r="U787" s="18" t="s">
        <v>2628</v>
      </c>
      <c r="V787" s="18" t="s">
        <v>459</v>
      </c>
      <c r="W787" s="18" t="s">
        <v>67</v>
      </c>
      <c r="X787" s="18" t="s">
        <v>40</v>
      </c>
      <c r="Y787" s="18" t="s">
        <v>40</v>
      </c>
      <c r="Z787" s="19" t="s">
        <v>68</v>
      </c>
      <c r="AA787" s="20">
        <v>307461977278</v>
      </c>
      <c r="AB787" s="19">
        <v>650000000</v>
      </c>
      <c r="AC787" s="21">
        <v>0</v>
      </c>
      <c r="AD787" s="21">
        <v>60000000</v>
      </c>
      <c r="AE787" s="21">
        <v>60000000</v>
      </c>
      <c r="AF787" s="21">
        <v>60000000</v>
      </c>
      <c r="AG787" s="21">
        <v>60000000</v>
      </c>
      <c r="AH787" s="21">
        <v>60000000</v>
      </c>
      <c r="AI787" s="21">
        <v>60000000</v>
      </c>
      <c r="AJ787" s="21">
        <v>60000000</v>
      </c>
      <c r="AK787" s="21">
        <v>60000000</v>
      </c>
      <c r="AL787" s="21">
        <v>60000000</v>
      </c>
      <c r="AM787" s="21">
        <v>60000000</v>
      </c>
      <c r="AN787" s="21">
        <v>50000000</v>
      </c>
      <c r="AO787" s="21">
        <v>0</v>
      </c>
      <c r="AP787" s="21">
        <v>0</v>
      </c>
      <c r="AQ787" s="21">
        <v>0</v>
      </c>
      <c r="AR787" s="21">
        <v>0</v>
      </c>
    </row>
    <row r="788" spans="8:44" ht="29" x14ac:dyDescent="0.35">
      <c r="H788" s="16" t="str">
        <f xml:space="preserve"> _xll.EPMOlapMemberO("[CONTRATO].[PARENTH1].[C82552024]","","C82552024","","000;001")</f>
        <v>C82552024</v>
      </c>
      <c r="I788" s="16" t="str">
        <f xml:space="preserve"> _xll.EPMOlapMemberO("[AREA].[PARENTH1].[10000000025005]","","Gcia. Administración","","000;001")</f>
        <v>Gcia. Administración</v>
      </c>
      <c r="J788" s="17" t="str">
        <f xml:space="preserve"> _xll.EPMOlapMemberO("[RUBRO].[PARENTH1].[5118150001]","","TRAMITES Y LICENCIAS","","000;001")</f>
        <v>TRAMITES Y LICENCIAS</v>
      </c>
      <c r="K788" s="18" t="s">
        <v>2629</v>
      </c>
      <c r="L788" s="18" t="s">
        <v>40</v>
      </c>
      <c r="M788" s="28" t="s">
        <v>452</v>
      </c>
      <c r="N788" s="18" t="s">
        <v>453</v>
      </c>
      <c r="O788" s="18" t="s">
        <v>454</v>
      </c>
      <c r="P788" s="28" t="s">
        <v>1702</v>
      </c>
      <c r="Q788" s="28" t="s">
        <v>489</v>
      </c>
      <c r="R788" s="18" t="s">
        <v>40</v>
      </c>
      <c r="S788" s="18" t="s">
        <v>2630</v>
      </c>
      <c r="T788" s="18" t="s">
        <v>35</v>
      </c>
      <c r="U788" s="18" t="s">
        <v>2628</v>
      </c>
      <c r="V788" s="18" t="s">
        <v>459</v>
      </c>
      <c r="W788" s="18" t="s">
        <v>67</v>
      </c>
      <c r="X788" s="18" t="s">
        <v>40</v>
      </c>
      <c r="Y788" s="18" t="s">
        <v>40</v>
      </c>
      <c r="Z788" s="19" t="s">
        <v>68</v>
      </c>
      <c r="AA788" s="20">
        <v>307461977278</v>
      </c>
      <c r="AB788" s="19">
        <v>500000000</v>
      </c>
      <c r="AC788" s="21">
        <v>18000000</v>
      </c>
      <c r="AD788" s="21">
        <v>40000000</v>
      </c>
      <c r="AE788" s="21">
        <v>40000000</v>
      </c>
      <c r="AF788" s="21">
        <v>40000000</v>
      </c>
      <c r="AG788" s="21">
        <v>40000000</v>
      </c>
      <c r="AH788" s="21">
        <v>46000000</v>
      </c>
      <c r="AI788" s="21">
        <v>46000000</v>
      </c>
      <c r="AJ788" s="21">
        <v>46000000</v>
      </c>
      <c r="AK788" s="21">
        <v>46000000</v>
      </c>
      <c r="AL788" s="21">
        <v>46000000</v>
      </c>
      <c r="AM788" s="21">
        <v>46000000</v>
      </c>
      <c r="AN788" s="21">
        <v>46000000</v>
      </c>
      <c r="AO788" s="21">
        <v>0</v>
      </c>
      <c r="AP788" s="21">
        <v>0</v>
      </c>
      <c r="AQ788" s="21">
        <v>0</v>
      </c>
      <c r="AR788" s="21">
        <v>0</v>
      </c>
    </row>
    <row r="789" spans="8:44" ht="43.5" x14ac:dyDescent="0.35">
      <c r="H789" s="16" t="str">
        <f xml:space="preserve"> _xll.EPMOlapMemberO("[CONTRATO].[PARENTH1].[C35292024]","","C35292024","","000;001")</f>
        <v>C35292024</v>
      </c>
      <c r="I789" s="16" t="str">
        <f xml:space="preserve"> _xll.EPMOlapMemberO("[AREA].[PARENTH1].[10000000035003]","","Gcia. Mercadeo y Com","","000;001")</f>
        <v>Gcia. Mercadeo y Com</v>
      </c>
      <c r="J789" s="17" t="str">
        <f xml:space="preserve"> _xll.EPMOlapMemberO("[RUBRO].[PARENTH1].[5164050001]","","N-PUBLICIDAD Y PROPAGANDA - ARL","","000;001")</f>
        <v>N-PUBLICIDAD Y PROPAGANDA - ARL</v>
      </c>
      <c r="K789" s="18" t="s">
        <v>2631</v>
      </c>
      <c r="L789" s="18" t="s">
        <v>40</v>
      </c>
      <c r="M789" s="28" t="s">
        <v>1949</v>
      </c>
      <c r="N789" s="18" t="s">
        <v>29</v>
      </c>
      <c r="O789" s="18" t="s">
        <v>1950</v>
      </c>
      <c r="P789" s="28" t="s">
        <v>40</v>
      </c>
      <c r="Q789" s="28" t="s">
        <v>2632</v>
      </c>
      <c r="R789" s="18" t="s">
        <v>2633</v>
      </c>
      <c r="S789" s="18" t="s">
        <v>838</v>
      </c>
      <c r="T789" s="18" t="s">
        <v>35</v>
      </c>
      <c r="U789" s="18" t="s">
        <v>2634</v>
      </c>
      <c r="V789" s="18" t="s">
        <v>1925</v>
      </c>
      <c r="W789" s="18" t="s">
        <v>67</v>
      </c>
      <c r="X789" s="18" t="s">
        <v>40</v>
      </c>
      <c r="Y789" s="18" t="s">
        <v>40</v>
      </c>
      <c r="Z789" s="19" t="s">
        <v>68</v>
      </c>
      <c r="AA789" s="20">
        <v>3242120000</v>
      </c>
      <c r="AB789" s="19">
        <v>1100750000</v>
      </c>
      <c r="AC789" s="21">
        <v>0</v>
      </c>
      <c r="AD789" s="21">
        <v>0</v>
      </c>
      <c r="AE789" s="21">
        <v>297500000</v>
      </c>
      <c r="AF789" s="21">
        <v>178500000</v>
      </c>
      <c r="AG789" s="21">
        <v>357000000</v>
      </c>
      <c r="AH789" s="21">
        <v>0</v>
      </c>
      <c r="AI789" s="21">
        <v>71400000</v>
      </c>
      <c r="AJ789" s="21">
        <v>71400000</v>
      </c>
      <c r="AK789" s="21">
        <v>0</v>
      </c>
      <c r="AL789" s="21">
        <v>0</v>
      </c>
      <c r="AM789" s="21">
        <v>71400000</v>
      </c>
      <c r="AN789" s="21">
        <v>53550000</v>
      </c>
      <c r="AO789" s="21">
        <v>0</v>
      </c>
      <c r="AP789" s="21">
        <v>0</v>
      </c>
      <c r="AQ789" s="21">
        <v>0</v>
      </c>
      <c r="AR789" s="21">
        <v>0</v>
      </c>
    </row>
    <row r="790" spans="8:44" ht="43.5" x14ac:dyDescent="0.35">
      <c r="H790" s="16" t="str">
        <f xml:space="preserve"> _xll.EPMOlapMemberO("[CONTRATO].[PARENTH1].[C15362024]","","C15362024","","000;001")</f>
        <v>C15362024</v>
      </c>
      <c r="I790" s="16" t="str">
        <f xml:space="preserve"> _xll.EPMOlapMemberO("[AREA].[PARENTH1].[10000000010001]","","Ofic. Estratégia y D","","000;001")</f>
        <v>Ofic. Estratégia y D</v>
      </c>
      <c r="J790" s="17" t="str">
        <f xml:space="preserve"> _xll.EPMOlapMemberO("[RUBRO].[PARENTH1].[5130200000]","","AVALUOS","","000;001")</f>
        <v>AVALUOS</v>
      </c>
      <c r="K790" s="18" t="s">
        <v>2635</v>
      </c>
      <c r="L790" s="18" t="s">
        <v>40</v>
      </c>
      <c r="M790" s="28" t="s">
        <v>2028</v>
      </c>
      <c r="N790" s="18" t="s">
        <v>29</v>
      </c>
      <c r="O790" s="18" t="s">
        <v>61</v>
      </c>
      <c r="P790" s="28" t="s">
        <v>40</v>
      </c>
      <c r="Q790" s="28" t="s">
        <v>2636</v>
      </c>
      <c r="R790" s="18" t="s">
        <v>2251</v>
      </c>
      <c r="S790" s="18" t="s">
        <v>615</v>
      </c>
      <c r="T790" s="18" t="s">
        <v>35</v>
      </c>
      <c r="U790" s="18" t="s">
        <v>2637</v>
      </c>
      <c r="V790" s="18" t="s">
        <v>89</v>
      </c>
      <c r="W790" s="18" t="s">
        <v>67</v>
      </c>
      <c r="X790" s="18" t="s">
        <v>40</v>
      </c>
      <c r="Y790" s="18" t="s">
        <v>40</v>
      </c>
      <c r="Z790" s="19" t="s">
        <v>68</v>
      </c>
      <c r="AA790" s="20">
        <v>13987711034</v>
      </c>
      <c r="AB790" s="19">
        <v>88000000</v>
      </c>
      <c r="AC790" s="21">
        <v>0</v>
      </c>
      <c r="AD790" s="21">
        <v>0</v>
      </c>
      <c r="AE790" s="21">
        <v>8000000</v>
      </c>
      <c r="AF790" s="21">
        <v>8000000</v>
      </c>
      <c r="AG790" s="21">
        <v>8000000</v>
      </c>
      <c r="AH790" s="21">
        <v>8000000</v>
      </c>
      <c r="AI790" s="21">
        <v>8000000</v>
      </c>
      <c r="AJ790" s="21">
        <v>8000000</v>
      </c>
      <c r="AK790" s="21">
        <v>8000000</v>
      </c>
      <c r="AL790" s="21">
        <v>8000000</v>
      </c>
      <c r="AM790" s="21">
        <v>8000000</v>
      </c>
      <c r="AN790" s="21">
        <v>16000000</v>
      </c>
      <c r="AO790" s="21">
        <v>0</v>
      </c>
      <c r="AP790" s="21">
        <v>0</v>
      </c>
      <c r="AQ790" s="21">
        <v>0</v>
      </c>
      <c r="AR790" s="21">
        <v>0</v>
      </c>
    </row>
    <row r="791" spans="8:44" ht="43.5" x14ac:dyDescent="0.35">
      <c r="H791" s="16" t="str">
        <f xml:space="preserve"> _xll.EPMOlapMemberO("[CONTRATO].[PARENTH1].[C15372024]","","C15372024","","000;001")</f>
        <v>C15372024</v>
      </c>
      <c r="I791" s="16" t="str">
        <f xml:space="preserve"> _xll.EPMOlapMemberO("[AREA].[PARENTH1].[10000000010001]","","Ofic. Estratégia y D","","000;001")</f>
        <v>Ofic. Estratégia y D</v>
      </c>
      <c r="J791" s="17" t="str">
        <f xml:space="preserve"> _xll.EPMOlapMemberO("[RUBRO].[PARENTH1].[5130200000]","","AVALUOS","","000;001")</f>
        <v>AVALUOS</v>
      </c>
      <c r="K791" s="18" t="s">
        <v>2638</v>
      </c>
      <c r="L791" s="18" t="s">
        <v>40</v>
      </c>
      <c r="M791" s="28" t="s">
        <v>2028</v>
      </c>
      <c r="N791" s="18" t="s">
        <v>29</v>
      </c>
      <c r="O791" s="18" t="s">
        <v>61</v>
      </c>
      <c r="P791" s="28" t="s">
        <v>40</v>
      </c>
      <c r="Q791" s="28" t="s">
        <v>2639</v>
      </c>
      <c r="R791" s="18" t="s">
        <v>2251</v>
      </c>
      <c r="S791" s="18" t="s">
        <v>615</v>
      </c>
      <c r="T791" s="18" t="s">
        <v>35</v>
      </c>
      <c r="U791" s="18" t="s">
        <v>2640</v>
      </c>
      <c r="V791" s="18" t="s">
        <v>89</v>
      </c>
      <c r="W791" s="18" t="s">
        <v>67</v>
      </c>
      <c r="X791" s="18" t="s">
        <v>40</v>
      </c>
      <c r="Y791" s="18" t="s">
        <v>40</v>
      </c>
      <c r="Z791" s="19" t="s">
        <v>68</v>
      </c>
      <c r="AA791" s="20">
        <v>13987711034</v>
      </c>
      <c r="AB791" s="19">
        <v>47222221</v>
      </c>
      <c r="AC791" s="21">
        <v>0</v>
      </c>
      <c r="AD791" s="21">
        <v>0</v>
      </c>
      <c r="AE791" s="21">
        <v>0</v>
      </c>
      <c r="AF791" s="21">
        <v>0</v>
      </c>
      <c r="AG791" s="21">
        <v>0</v>
      </c>
      <c r="AH791" s="21">
        <v>0</v>
      </c>
      <c r="AI791" s="21">
        <v>0</v>
      </c>
      <c r="AJ791" s="21">
        <v>0</v>
      </c>
      <c r="AK791" s="21">
        <v>47222221</v>
      </c>
      <c r="AL791" s="21">
        <v>0</v>
      </c>
      <c r="AM791" s="21">
        <v>0</v>
      </c>
      <c r="AN791" s="21">
        <v>0</v>
      </c>
      <c r="AO791" s="21">
        <v>0</v>
      </c>
      <c r="AP791" s="21">
        <v>0</v>
      </c>
      <c r="AQ791" s="21">
        <v>0</v>
      </c>
      <c r="AR791" s="21">
        <v>0</v>
      </c>
    </row>
    <row r="792" spans="8:44" ht="58" x14ac:dyDescent="0.35">
      <c r="H792" s="16" t="str">
        <f xml:space="preserve"> _xll.EPMOlapMemberO("[CONTRATO].[PARENTH1].[C15382024]","","C15382024","","000;001")</f>
        <v>C15382024</v>
      </c>
      <c r="I792" s="16" t="str">
        <f xml:space="preserve"> _xll.EPMOlapMemberO("[AREA].[PARENTH1].[10000000010001]","","Ofic. Estratégia y D","","000;001")</f>
        <v>Ofic. Estratégia y D</v>
      </c>
      <c r="J792" s="17" t="str">
        <f xml:space="preserve"> _xll.EPMOlapMemberO("[RUBRO].[PARENTH1].[5130200000]","","AVALUOS","","000;001")</f>
        <v>AVALUOS</v>
      </c>
      <c r="K792" s="18" t="s">
        <v>2641</v>
      </c>
      <c r="L792" s="18" t="s">
        <v>40</v>
      </c>
      <c r="M792" s="28" t="s">
        <v>2028</v>
      </c>
      <c r="N792" s="18" t="s">
        <v>29</v>
      </c>
      <c r="O792" s="18" t="s">
        <v>61</v>
      </c>
      <c r="P792" s="28" t="s">
        <v>40</v>
      </c>
      <c r="Q792" s="28" t="s">
        <v>2642</v>
      </c>
      <c r="R792" s="18" t="s">
        <v>2643</v>
      </c>
      <c r="S792" s="18" t="s">
        <v>615</v>
      </c>
      <c r="T792" s="18" t="s">
        <v>35</v>
      </c>
      <c r="U792" s="18" t="s">
        <v>2644</v>
      </c>
      <c r="V792" s="18" t="s">
        <v>89</v>
      </c>
      <c r="W792" s="18" t="s">
        <v>67</v>
      </c>
      <c r="X792" s="18" t="s">
        <v>40</v>
      </c>
      <c r="Y792" s="18" t="s">
        <v>40</v>
      </c>
      <c r="Z792" s="19" t="s">
        <v>68</v>
      </c>
      <c r="AA792" s="20">
        <v>13987711034</v>
      </c>
      <c r="AB792" s="19">
        <v>70000000</v>
      </c>
      <c r="AC792" s="21">
        <v>0</v>
      </c>
      <c r="AD792" s="21">
        <v>0</v>
      </c>
      <c r="AE792" s="21">
        <v>7000000</v>
      </c>
      <c r="AF792" s="21">
        <v>7000000</v>
      </c>
      <c r="AG792" s="21">
        <v>7000000</v>
      </c>
      <c r="AH792" s="21">
        <v>7000000</v>
      </c>
      <c r="AI792" s="21">
        <v>7000000</v>
      </c>
      <c r="AJ792" s="21">
        <v>7000000</v>
      </c>
      <c r="AK792" s="21">
        <v>7000000</v>
      </c>
      <c r="AL792" s="21">
        <v>7000000</v>
      </c>
      <c r="AM792" s="21">
        <v>7000000</v>
      </c>
      <c r="AN792" s="21">
        <v>7000000</v>
      </c>
      <c r="AO792" s="21">
        <v>0</v>
      </c>
      <c r="AP792" s="21">
        <v>0</v>
      </c>
      <c r="AQ792" s="21">
        <v>0</v>
      </c>
      <c r="AR792" s="21">
        <v>0</v>
      </c>
    </row>
    <row r="793" spans="8:44" ht="43.5" x14ac:dyDescent="0.35">
      <c r="H793" s="16" t="str">
        <f xml:space="preserve"> _xll.EPMOlapMemberO("[CONTRATO].[PARENTH1].[C15392024]","","C15392024","","000;001")</f>
        <v>C15392024</v>
      </c>
      <c r="I793" s="16" t="str">
        <f xml:space="preserve"> _xll.EPMOlapMemberO("[AREA].[PARENTH1].[10000000010001]","","Ofic. Estratégia y D","","000;001")</f>
        <v>Ofic. Estratégia y D</v>
      </c>
      <c r="J793" s="17" t="str">
        <f xml:space="preserve"> _xll.EPMOlapMemberO("[RUBRO].[PARENTH1].[5160050000]","","EQUIPO DE COMPUTACION","","000;001")</f>
        <v>EQUIPO DE COMPUTACION</v>
      </c>
      <c r="K793" s="18" t="s">
        <v>2645</v>
      </c>
      <c r="L793" s="18" t="s">
        <v>40</v>
      </c>
      <c r="M793" s="28" t="s">
        <v>2028</v>
      </c>
      <c r="N793" s="18" t="s">
        <v>29</v>
      </c>
      <c r="O793" s="18" t="s">
        <v>2116</v>
      </c>
      <c r="P793" s="28" t="s">
        <v>40</v>
      </c>
      <c r="Q793" s="28" t="s">
        <v>2646</v>
      </c>
      <c r="R793" s="18" t="s">
        <v>2647</v>
      </c>
      <c r="S793" s="18" t="s">
        <v>615</v>
      </c>
      <c r="T793" s="18" t="s">
        <v>35</v>
      </c>
      <c r="U793" s="18" t="s">
        <v>2648</v>
      </c>
      <c r="V793" s="18" t="s">
        <v>89</v>
      </c>
      <c r="W793" s="18" t="s">
        <v>67</v>
      </c>
      <c r="X793" s="18" t="s">
        <v>40</v>
      </c>
      <c r="Y793" s="18" t="s">
        <v>40</v>
      </c>
      <c r="Z793" s="19" t="s">
        <v>68</v>
      </c>
      <c r="AA793" s="20">
        <v>1039904342</v>
      </c>
      <c r="AB793" s="19">
        <v>54746000</v>
      </c>
      <c r="AC793" s="21">
        <v>0</v>
      </c>
      <c r="AD793" s="21">
        <v>54746000</v>
      </c>
      <c r="AE793" s="21">
        <v>0</v>
      </c>
      <c r="AF793" s="21">
        <v>0</v>
      </c>
      <c r="AG793" s="21">
        <v>0</v>
      </c>
      <c r="AH793" s="21">
        <v>0</v>
      </c>
      <c r="AI793" s="21">
        <v>0</v>
      </c>
      <c r="AJ793" s="21">
        <v>0</v>
      </c>
      <c r="AK793" s="21">
        <v>0</v>
      </c>
      <c r="AL793" s="21">
        <v>0</v>
      </c>
      <c r="AM793" s="21">
        <v>0</v>
      </c>
      <c r="AN793" s="21">
        <v>0</v>
      </c>
      <c r="AO793" s="21">
        <v>0</v>
      </c>
      <c r="AP793" s="21">
        <v>0</v>
      </c>
      <c r="AQ793" s="21">
        <v>0</v>
      </c>
      <c r="AR793" s="21">
        <v>0</v>
      </c>
    </row>
    <row r="794" spans="8:44" ht="43.5" x14ac:dyDescent="0.35">
      <c r="H794" s="16" t="str">
        <f xml:space="preserve"> _xll.EPMOlapMemberO("[CONTRATO].[PARENTH1].[C86062024]","","C86062024","","000;001")</f>
        <v>C86062024</v>
      </c>
      <c r="I794" s="16" t="str">
        <f xml:space="preserve"> _xll.EPMOlapMemberO("[AREA].[PARENTH1].[10000000025001]","","Vice. de Promoción y","","000;001")</f>
        <v>Vice. de Promoción y</v>
      </c>
      <c r="J794" s="17" t="str">
        <f xml:space="preserve"> _xll.EPMOlapMemberO("[RUBRO].[PARENTH1].[5130200000]","","AVALUOS","","000;001")</f>
        <v>AVALUOS</v>
      </c>
      <c r="K794" s="18" t="s">
        <v>2649</v>
      </c>
      <c r="L794" s="18" t="s">
        <v>40</v>
      </c>
      <c r="M794" s="28" t="s">
        <v>1557</v>
      </c>
      <c r="N794" s="18" t="s">
        <v>29</v>
      </c>
      <c r="O794" s="18" t="s">
        <v>61</v>
      </c>
      <c r="P794" s="28" t="s">
        <v>1723</v>
      </c>
      <c r="Q794" s="28" t="s">
        <v>1823</v>
      </c>
      <c r="R794" s="18" t="s">
        <v>40</v>
      </c>
      <c r="S794" s="18" t="s">
        <v>48</v>
      </c>
      <c r="T794" s="18" t="s">
        <v>2443</v>
      </c>
      <c r="U794" s="18" t="s">
        <v>2650</v>
      </c>
      <c r="V794" s="18" t="s">
        <v>459</v>
      </c>
      <c r="W794" s="18" t="s">
        <v>52</v>
      </c>
      <c r="X794" s="18" t="s">
        <v>40</v>
      </c>
      <c r="Y794" s="18" t="s">
        <v>40</v>
      </c>
      <c r="Z794" s="19" t="s">
        <v>68</v>
      </c>
      <c r="AA794" s="20">
        <v>25062429220</v>
      </c>
      <c r="AB794" s="19">
        <v>388276527</v>
      </c>
      <c r="AC794" s="21">
        <v>388276527</v>
      </c>
      <c r="AD794" s="21">
        <v>0</v>
      </c>
      <c r="AE794" s="21">
        <v>0</v>
      </c>
      <c r="AF794" s="21">
        <v>0</v>
      </c>
      <c r="AG794" s="21">
        <v>0</v>
      </c>
      <c r="AH794" s="21">
        <v>0</v>
      </c>
      <c r="AI794" s="21">
        <v>0</v>
      </c>
      <c r="AJ794" s="21">
        <v>0</v>
      </c>
      <c r="AK794" s="21">
        <v>0</v>
      </c>
      <c r="AL794" s="21">
        <v>0</v>
      </c>
      <c r="AM794" s="21">
        <v>0</v>
      </c>
      <c r="AN794" s="21">
        <v>0</v>
      </c>
      <c r="AO794" s="21">
        <v>0</v>
      </c>
      <c r="AP794" s="21">
        <v>0</v>
      </c>
      <c r="AQ794" s="21">
        <v>0</v>
      </c>
      <c r="AR794" s="21">
        <v>0</v>
      </c>
    </row>
    <row r="795" spans="8:44" x14ac:dyDescent="0.35">
      <c r="H795" s="16" t="str">
        <f xml:space="preserve"> _xll.EPMOlapMemberO("[CONTRATO].[PARENTH1].[C86072024]","","C86072024","","000;001")</f>
        <v>C86072024</v>
      </c>
      <c r="I795" s="16" t="str">
        <f xml:space="preserve"> _xll.EPMOlapMemberO("[AREA].[PARENTH1].[10000000025001]","","Vice. de Promoción y","","000;001")</f>
        <v>Vice. de Promoción y</v>
      </c>
      <c r="J795" s="17" t="str">
        <f xml:space="preserve"> _xll.EPMOlapMemberO("[RUBRO].[PARENTH1].[5130200000]","","AVALUOS","","000;001")</f>
        <v>AVALUOS</v>
      </c>
      <c r="K795" s="18" t="s">
        <v>2651</v>
      </c>
      <c r="L795" s="18" t="s">
        <v>40</v>
      </c>
      <c r="M795" s="28" t="s">
        <v>1557</v>
      </c>
      <c r="N795" s="18" t="s">
        <v>29</v>
      </c>
      <c r="O795" s="18" t="s">
        <v>61</v>
      </c>
      <c r="P795" s="28" t="s">
        <v>1830</v>
      </c>
      <c r="Q795" s="28" t="s">
        <v>1823</v>
      </c>
      <c r="R795" s="18" t="s">
        <v>40</v>
      </c>
      <c r="S795" s="18" t="s">
        <v>48</v>
      </c>
      <c r="T795" s="18" t="s">
        <v>2443</v>
      </c>
      <c r="U795" s="18" t="s">
        <v>2652</v>
      </c>
      <c r="V795" s="18" t="s">
        <v>459</v>
      </c>
      <c r="W795" s="18" t="s">
        <v>52</v>
      </c>
      <c r="X795" s="18" t="s">
        <v>40</v>
      </c>
      <c r="Y795" s="18" t="s">
        <v>40</v>
      </c>
      <c r="Z795" s="19" t="s">
        <v>68</v>
      </c>
      <c r="AA795" s="20">
        <v>25062429220</v>
      </c>
      <c r="AB795" s="19">
        <v>1023634519</v>
      </c>
      <c r="AC795" s="21">
        <v>1023634519</v>
      </c>
      <c r="AD795" s="21">
        <v>0</v>
      </c>
      <c r="AE795" s="21">
        <v>0</v>
      </c>
      <c r="AF795" s="21">
        <v>0</v>
      </c>
      <c r="AG795" s="21">
        <v>0</v>
      </c>
      <c r="AH795" s="21">
        <v>0</v>
      </c>
      <c r="AI795" s="21">
        <v>0</v>
      </c>
      <c r="AJ795" s="21">
        <v>0</v>
      </c>
      <c r="AK795" s="21">
        <v>0</v>
      </c>
      <c r="AL795" s="21">
        <v>0</v>
      </c>
      <c r="AM795" s="21">
        <v>0</v>
      </c>
      <c r="AN795" s="21">
        <v>0</v>
      </c>
      <c r="AO795" s="21">
        <v>0</v>
      </c>
      <c r="AP795" s="21">
        <v>0</v>
      </c>
      <c r="AQ795" s="21">
        <v>0</v>
      </c>
      <c r="AR795" s="21">
        <v>0</v>
      </c>
    </row>
    <row r="796" spans="8:44" ht="29" x14ac:dyDescent="0.35">
      <c r="H796" s="16" t="str">
        <f xml:space="preserve"> _xll.EPMOlapMemberO("[CONTRATO].[PARENTH1].[C82562024]","","C82562024","","000;001")</f>
        <v>C82562024</v>
      </c>
      <c r="I796" s="16" t="str">
        <f xml:space="preserve"> _xll.EPMOlapMemberO("[AREA].[PARENTH1].[10000000025005]","","Gcia. Administración","","000;001")</f>
        <v>Gcia. Administración</v>
      </c>
      <c r="J796" s="17" t="str">
        <f xml:space="preserve"> _xll.EPMOlapMemberO("[RUBRO].[PARENTH1].[5118150001]","","TRAMITES Y LICENCIAS","","000;001")</f>
        <v>TRAMITES Y LICENCIAS</v>
      </c>
      <c r="K796" s="18" t="s">
        <v>2653</v>
      </c>
      <c r="L796" s="18" t="s">
        <v>40</v>
      </c>
      <c r="M796" s="28" t="s">
        <v>452</v>
      </c>
      <c r="N796" s="18" t="s">
        <v>453</v>
      </c>
      <c r="O796" s="18" t="s">
        <v>461</v>
      </c>
      <c r="P796" s="28" t="s">
        <v>2654</v>
      </c>
      <c r="Q796" s="28" t="s">
        <v>489</v>
      </c>
      <c r="R796" s="18" t="s">
        <v>40</v>
      </c>
      <c r="S796" s="18" t="s">
        <v>615</v>
      </c>
      <c r="T796" s="18" t="s">
        <v>35</v>
      </c>
      <c r="U796" s="18" t="s">
        <v>2628</v>
      </c>
      <c r="V796" s="18" t="s">
        <v>459</v>
      </c>
      <c r="W796" s="18" t="s">
        <v>67</v>
      </c>
      <c r="X796" s="18" t="s">
        <v>40</v>
      </c>
      <c r="Y796" s="18" t="s">
        <v>40</v>
      </c>
      <c r="Z796" s="19" t="s">
        <v>68</v>
      </c>
      <c r="AA796" s="20">
        <v>307461977278</v>
      </c>
      <c r="AB796" s="19">
        <v>650000000</v>
      </c>
      <c r="AC796" s="21">
        <v>0</v>
      </c>
      <c r="AD796" s="21">
        <v>55000000</v>
      </c>
      <c r="AE796" s="21">
        <v>65000000</v>
      </c>
      <c r="AF796" s="21">
        <v>65000000</v>
      </c>
      <c r="AG796" s="21">
        <v>65000000</v>
      </c>
      <c r="AH796" s="21">
        <v>65000000</v>
      </c>
      <c r="AI796" s="21">
        <v>65000000</v>
      </c>
      <c r="AJ796" s="21">
        <v>65000000</v>
      </c>
      <c r="AK796" s="21">
        <v>61000000</v>
      </c>
      <c r="AL796" s="21">
        <v>48000000</v>
      </c>
      <c r="AM796" s="21">
        <v>48000000</v>
      </c>
      <c r="AN796" s="21">
        <v>48000000</v>
      </c>
      <c r="AO796" s="21">
        <v>0</v>
      </c>
      <c r="AP796" s="21">
        <v>0</v>
      </c>
      <c r="AQ796" s="21">
        <v>0</v>
      </c>
      <c r="AR796" s="21">
        <v>0</v>
      </c>
    </row>
    <row r="797" spans="8:44" x14ac:dyDescent="0.35">
      <c r="H797" s="16" t="str">
        <f xml:space="preserve"> _xll.EPMOlapMemberO("[CONTRATO].[PARENTH1].[C45342024]","","C45342024","","000;001")</f>
        <v>C45342024</v>
      </c>
      <c r="I797" s="16" t="str">
        <f xml:space="preserve"> _xll.EPMOlapMemberO("[AREA].[PARENTH1].[10000000020005]","","Gcia. Recaudo y Cart","","000;001")</f>
        <v>Gcia. Recaudo y Cart</v>
      </c>
      <c r="J797" s="17" t="str">
        <f xml:space="preserve"> _xll.EPMOlapMemberO("[RUBRO].[PARENTH1].[5130200000]","","AVALUOS","","000;001")</f>
        <v>AVALUOS</v>
      </c>
      <c r="K797" s="18" t="s">
        <v>2655</v>
      </c>
      <c r="L797" s="18" t="s">
        <v>40</v>
      </c>
      <c r="M797" s="28" t="s">
        <v>109</v>
      </c>
      <c r="N797" s="18" t="s">
        <v>29</v>
      </c>
      <c r="O797" s="18" t="s">
        <v>61</v>
      </c>
      <c r="P797" s="28" t="s">
        <v>62</v>
      </c>
      <c r="Q797" s="28" t="s">
        <v>63</v>
      </c>
      <c r="R797" s="18" t="s">
        <v>64</v>
      </c>
      <c r="S797" s="18" t="s">
        <v>940</v>
      </c>
      <c r="T797" s="18" t="s">
        <v>35</v>
      </c>
      <c r="U797" s="18" t="s">
        <v>63</v>
      </c>
      <c r="V797" s="18" t="s">
        <v>66</v>
      </c>
      <c r="W797" s="18" t="s">
        <v>67</v>
      </c>
      <c r="X797" s="18" t="s">
        <v>40</v>
      </c>
      <c r="Y797" s="18" t="s">
        <v>40</v>
      </c>
      <c r="Z797" s="19" t="s">
        <v>68</v>
      </c>
      <c r="AA797" s="20">
        <v>415304049</v>
      </c>
      <c r="AB797" s="19">
        <v>25200000</v>
      </c>
      <c r="AC797" s="21">
        <v>0</v>
      </c>
      <c r="AD797" s="21">
        <v>0</v>
      </c>
      <c r="AE797" s="21">
        <v>0</v>
      </c>
      <c r="AF797" s="21">
        <v>0</v>
      </c>
      <c r="AG797" s="21">
        <v>0</v>
      </c>
      <c r="AH797" s="21">
        <v>0</v>
      </c>
      <c r="AI797" s="21">
        <v>4200000</v>
      </c>
      <c r="AJ797" s="21">
        <v>4200000</v>
      </c>
      <c r="AK797" s="21">
        <v>4200000</v>
      </c>
      <c r="AL797" s="21">
        <v>4200000</v>
      </c>
      <c r="AM797" s="21">
        <v>4200000</v>
      </c>
      <c r="AN797" s="21">
        <v>4200000</v>
      </c>
      <c r="AO797" s="21">
        <v>0</v>
      </c>
      <c r="AP797" s="21">
        <v>0</v>
      </c>
      <c r="AQ797" s="21">
        <v>0</v>
      </c>
      <c r="AR797" s="21">
        <v>0</v>
      </c>
    </row>
    <row r="798" spans="8:44" ht="39" x14ac:dyDescent="0.35">
      <c r="H798" s="16" t="str">
        <f xml:space="preserve"> _xll.EPMOlapMemberO("[CONTRATO].[PARENTH1].[C56312024]","","C56312024","","000;001")</f>
        <v>C56312024</v>
      </c>
      <c r="I798" s="16" t="str">
        <f xml:space="preserve"> _xll.EPMOlapMemberO("[AREA].[PARENTH1].[10000000033003]","","Gcia. Logística","","000;001")</f>
        <v>Gcia. Logística</v>
      </c>
      <c r="J798" s="17" t="str">
        <f xml:space="preserve"> _xll.EPMOlapMemberO("[RUBRO].[PARENTH1].[5145050001]","","EQUIPO DE COMPUTO GER. ADMINISTRATIVA","","000;001")</f>
        <v>EQUIPO DE COMPUTO GER. ADMINISTRATIVA</v>
      </c>
      <c r="K798" s="18" t="s">
        <v>2656</v>
      </c>
      <c r="L798" s="18" t="s">
        <v>384</v>
      </c>
      <c r="M798" s="28" t="s">
        <v>44</v>
      </c>
      <c r="N798" s="18" t="s">
        <v>29</v>
      </c>
      <c r="O798" s="18" t="s">
        <v>30</v>
      </c>
      <c r="P798" s="28" t="s">
        <v>40</v>
      </c>
      <c r="Q798" s="28" t="s">
        <v>2657</v>
      </c>
      <c r="R798" s="18" t="s">
        <v>47</v>
      </c>
      <c r="S798" s="18" t="s">
        <v>48</v>
      </c>
      <c r="T798" s="18" t="s">
        <v>35</v>
      </c>
      <c r="U798" s="18" t="s">
        <v>298</v>
      </c>
      <c r="V798" s="18" t="s">
        <v>51</v>
      </c>
      <c r="W798" s="18" t="s">
        <v>52</v>
      </c>
      <c r="X798" s="18" t="s">
        <v>58</v>
      </c>
      <c r="Y798" s="18" t="s">
        <v>40</v>
      </c>
      <c r="Z798" s="19" t="s">
        <v>68</v>
      </c>
      <c r="AA798" s="20">
        <v>5622147102</v>
      </c>
      <c r="AB798" s="19">
        <v>564732</v>
      </c>
      <c r="AC798" s="21">
        <v>47061</v>
      </c>
      <c r="AD798" s="21">
        <v>47061</v>
      </c>
      <c r="AE798" s="21">
        <v>47061</v>
      </c>
      <c r="AF798" s="21">
        <v>47061</v>
      </c>
      <c r="AG798" s="21">
        <v>47061</v>
      </c>
      <c r="AH798" s="21">
        <v>47061</v>
      </c>
      <c r="AI798" s="21">
        <v>47061</v>
      </c>
      <c r="AJ798" s="21">
        <v>47061</v>
      </c>
      <c r="AK798" s="21">
        <v>47061</v>
      </c>
      <c r="AL798" s="21">
        <v>47061</v>
      </c>
      <c r="AM798" s="21">
        <v>47061</v>
      </c>
      <c r="AN798" s="21">
        <v>47061</v>
      </c>
      <c r="AO798" s="21">
        <v>0</v>
      </c>
      <c r="AP798" s="21">
        <v>0</v>
      </c>
      <c r="AQ798" s="21">
        <v>0</v>
      </c>
      <c r="AR798" s="21">
        <v>0</v>
      </c>
    </row>
    <row r="799" spans="8:44" ht="29" x14ac:dyDescent="0.35">
      <c r="H799" s="16" t="str">
        <f xml:space="preserve"> _xll.EPMOlapMemberO("[CONTRATO].[PARENTH1].[C83152024]","","C83152024","","000;001")</f>
        <v>C83152024</v>
      </c>
      <c r="I799" s="16" t="str">
        <f xml:space="preserve"> _xll.EPMOlapMemberO("[AREA].[PARENTH1].[10000000025005]","","Gcia. Administración","","000;001")</f>
        <v>Gcia. Administración</v>
      </c>
      <c r="J799" s="17" t="str">
        <f xml:space="preserve"> _xll.EPMOlapMemberO("[RUBRO].[PARENTH1].[5118150001]","","TRAMITES Y LICENCIAS","","000;001")</f>
        <v>TRAMITES Y LICENCIAS</v>
      </c>
      <c r="K799" s="18" t="s">
        <v>2658</v>
      </c>
      <c r="L799" s="18" t="s">
        <v>40</v>
      </c>
      <c r="M799" s="28" t="s">
        <v>452</v>
      </c>
      <c r="N799" s="18" t="s">
        <v>453</v>
      </c>
      <c r="O799" s="18" t="s">
        <v>461</v>
      </c>
      <c r="P799" s="28" t="s">
        <v>2659</v>
      </c>
      <c r="Q799" s="28" t="s">
        <v>463</v>
      </c>
      <c r="R799" s="18" t="s">
        <v>40</v>
      </c>
      <c r="S799" s="18" t="s">
        <v>2660</v>
      </c>
      <c r="T799" s="18" t="s">
        <v>2443</v>
      </c>
      <c r="U799" s="18" t="s">
        <v>2661</v>
      </c>
      <c r="V799" s="18" t="s">
        <v>459</v>
      </c>
      <c r="W799" s="18" t="s">
        <v>67</v>
      </c>
      <c r="X799" s="18" t="s">
        <v>40</v>
      </c>
      <c r="Y799" s="18" t="s">
        <v>40</v>
      </c>
      <c r="Z799" s="19" t="s">
        <v>68</v>
      </c>
      <c r="AA799" s="20">
        <v>307461977278</v>
      </c>
      <c r="AB799" s="19">
        <v>2000000000</v>
      </c>
      <c r="AC799" s="21">
        <v>2000000000</v>
      </c>
      <c r="AD799" s="21">
        <v>0</v>
      </c>
      <c r="AE799" s="21">
        <v>0</v>
      </c>
      <c r="AF799" s="21">
        <v>0</v>
      </c>
      <c r="AG799" s="21">
        <v>0</v>
      </c>
      <c r="AH799" s="21">
        <v>0</v>
      </c>
      <c r="AI799" s="21">
        <v>0</v>
      </c>
      <c r="AJ799" s="21">
        <v>0</v>
      </c>
      <c r="AK799" s="21">
        <v>0</v>
      </c>
      <c r="AL799" s="21">
        <v>0</v>
      </c>
      <c r="AM799" s="21">
        <v>0</v>
      </c>
      <c r="AN799" s="21">
        <v>0</v>
      </c>
      <c r="AO799" s="21">
        <v>0</v>
      </c>
      <c r="AP799" s="21">
        <v>0</v>
      </c>
      <c r="AQ799" s="21">
        <v>0</v>
      </c>
      <c r="AR799" s="21">
        <v>0</v>
      </c>
    </row>
    <row r="800" spans="8:44" ht="29" x14ac:dyDescent="0.35">
      <c r="H800" s="16" t="str">
        <f xml:space="preserve"> _xll.EPMOlapMemberO("[CONTRATO].[PARENTH1].[C84342024]","","C84342024","","000;001")</f>
        <v>C84342024</v>
      </c>
      <c r="I800" s="16" t="str">
        <f xml:space="preserve"> _xll.EPMOlapMemberO("[AREA].[PARENTH1].[10000000025003]","","Gcia. Investigación","","000;001")</f>
        <v>Gcia. Investigación</v>
      </c>
      <c r="J800" s="17" t="str">
        <f xml:space="preserve"> _xll.EPMOlapMemberO("[RUBRO].[PARENTH1].[5118150001]","","TRAMITES Y LICENCIAS","","000;001")</f>
        <v>TRAMITES Y LICENCIAS</v>
      </c>
      <c r="K800" s="18" t="s">
        <v>2662</v>
      </c>
      <c r="L800" s="18" t="s">
        <v>40</v>
      </c>
      <c r="M800" s="28" t="s">
        <v>1554</v>
      </c>
      <c r="N800" s="18" t="s">
        <v>453</v>
      </c>
      <c r="O800" s="18" t="s">
        <v>461</v>
      </c>
      <c r="P800" s="28" t="s">
        <v>2663</v>
      </c>
      <c r="Q800" s="28" t="s">
        <v>2664</v>
      </c>
      <c r="R800" s="18" t="s">
        <v>40</v>
      </c>
      <c r="S800" s="18" t="s">
        <v>615</v>
      </c>
      <c r="T800" s="18" t="s">
        <v>35</v>
      </c>
      <c r="U800" s="18" t="s">
        <v>2665</v>
      </c>
      <c r="V800" s="18" t="s">
        <v>459</v>
      </c>
      <c r="W800" s="18" t="s">
        <v>67</v>
      </c>
      <c r="X800" s="18" t="s">
        <v>40</v>
      </c>
      <c r="Y800" s="18" t="s">
        <v>40</v>
      </c>
      <c r="Z800" s="19" t="s">
        <v>68</v>
      </c>
      <c r="AA800" s="20">
        <v>30393604160</v>
      </c>
      <c r="AB800" s="19">
        <v>1380000000</v>
      </c>
      <c r="AC800" s="21">
        <v>0</v>
      </c>
      <c r="AD800" s="21">
        <v>120000000</v>
      </c>
      <c r="AE800" s="21">
        <v>120000000</v>
      </c>
      <c r="AF800" s="21">
        <v>130000000</v>
      </c>
      <c r="AG800" s="21">
        <v>130000000</v>
      </c>
      <c r="AH800" s="21">
        <v>130000000</v>
      </c>
      <c r="AI800" s="21">
        <v>130000000</v>
      </c>
      <c r="AJ800" s="21">
        <v>130000000</v>
      </c>
      <c r="AK800" s="21">
        <v>130000000</v>
      </c>
      <c r="AL800" s="21">
        <v>120000000</v>
      </c>
      <c r="AM800" s="21">
        <v>120000000</v>
      </c>
      <c r="AN800" s="21">
        <v>120000000</v>
      </c>
      <c r="AO800" s="21">
        <v>0</v>
      </c>
      <c r="AP800" s="21">
        <v>0</v>
      </c>
      <c r="AQ800" s="21">
        <v>0</v>
      </c>
      <c r="AR800" s="21">
        <v>0</v>
      </c>
    </row>
    <row r="801" spans="8:44" ht="29" x14ac:dyDescent="0.35">
      <c r="H801" s="16" t="str">
        <f xml:space="preserve"> _xll.EPMOlapMemberO("[CONTRATO].[PARENTH1].[C24212024]","","C24212024","","000;001")</f>
        <v>C24212024</v>
      </c>
      <c r="I801" s="16" t="str">
        <f xml:space="preserve"> _xll.EPMOlapMemberO("[AREA].[PARENTH1].[10000000095001]","","Secretaría General y","","000;001")</f>
        <v>Secretaría General y</v>
      </c>
      <c r="J801" s="17" t="str">
        <f xml:space="preserve"> _xll.EPMOlapMemberO("[RUBRO].[PARENTH1].[5130200000]","","AVALUOS","","000;001")</f>
        <v>AVALUOS</v>
      </c>
      <c r="K801" s="18" t="s">
        <v>2666</v>
      </c>
      <c r="L801" s="18" t="s">
        <v>40</v>
      </c>
      <c r="M801" s="28" t="s">
        <v>1847</v>
      </c>
      <c r="N801" s="18" t="s">
        <v>29</v>
      </c>
      <c r="O801" s="18" t="s">
        <v>61</v>
      </c>
      <c r="P801" s="28" t="s">
        <v>2667</v>
      </c>
      <c r="Q801" s="28" t="s">
        <v>2668</v>
      </c>
      <c r="R801" s="18" t="s">
        <v>40</v>
      </c>
      <c r="S801" s="18" t="s">
        <v>615</v>
      </c>
      <c r="T801" s="18" t="s">
        <v>35</v>
      </c>
      <c r="U801" s="18" t="s">
        <v>2669</v>
      </c>
      <c r="V801" s="18" t="s">
        <v>1851</v>
      </c>
      <c r="W801" s="18" t="s">
        <v>67</v>
      </c>
      <c r="X801" s="18" t="s">
        <v>40</v>
      </c>
      <c r="Y801" s="18" t="s">
        <v>1914</v>
      </c>
      <c r="Z801" s="19" t="s">
        <v>68</v>
      </c>
      <c r="AA801" s="20">
        <v>304350480</v>
      </c>
      <c r="AB801" s="19">
        <v>86900000</v>
      </c>
      <c r="AC801" s="21">
        <v>0</v>
      </c>
      <c r="AD801" s="21">
        <v>7900000</v>
      </c>
      <c r="AE801" s="21">
        <v>7900000</v>
      </c>
      <c r="AF801" s="21">
        <v>7900000</v>
      </c>
      <c r="AG801" s="21">
        <v>7900000</v>
      </c>
      <c r="AH801" s="21">
        <v>7900000</v>
      </c>
      <c r="AI801" s="21">
        <v>7900000</v>
      </c>
      <c r="AJ801" s="21">
        <v>7900000</v>
      </c>
      <c r="AK801" s="21">
        <v>7900000</v>
      </c>
      <c r="AL801" s="21">
        <v>7900000</v>
      </c>
      <c r="AM801" s="21">
        <v>7900000</v>
      </c>
      <c r="AN801" s="21">
        <v>7900000</v>
      </c>
      <c r="AO801" s="21">
        <v>0</v>
      </c>
      <c r="AP801" s="21">
        <v>0</v>
      </c>
      <c r="AQ801" s="21">
        <v>0</v>
      </c>
      <c r="AR801" s="21">
        <v>0</v>
      </c>
    </row>
    <row r="802" spans="8:44" ht="29" x14ac:dyDescent="0.35">
      <c r="H802" s="16" t="str">
        <f xml:space="preserve"> _xll.EPMOlapMemberO("[CONTRATO].[PARENTH1].[C83162024]","","C83162024","","000;001")</f>
        <v>C83162024</v>
      </c>
      <c r="I802" s="16" t="str">
        <f xml:space="preserve"> _xll.EPMOlapMemberO("[AREA].[PARENTH1].[10000000025005]","","Gcia. Administración","","000;001")</f>
        <v>Gcia. Administración</v>
      </c>
      <c r="J802" s="17" t="str">
        <f xml:space="preserve"> _xll.EPMOlapMemberO("[RUBRO].[PARENTH1].[5118150001]","","TRAMITES Y LICENCIAS","","000;001")</f>
        <v>TRAMITES Y LICENCIAS</v>
      </c>
      <c r="K802" s="18" t="s">
        <v>2670</v>
      </c>
      <c r="L802" s="18" t="s">
        <v>40</v>
      </c>
      <c r="M802" s="28" t="s">
        <v>452</v>
      </c>
      <c r="N802" s="18" t="s">
        <v>453</v>
      </c>
      <c r="O802" s="18" t="s">
        <v>461</v>
      </c>
      <c r="P802" s="28" t="s">
        <v>462</v>
      </c>
      <c r="Q802" s="28" t="s">
        <v>2671</v>
      </c>
      <c r="R802" s="18" t="s">
        <v>40</v>
      </c>
      <c r="S802" s="18" t="s">
        <v>48</v>
      </c>
      <c r="T802" s="18" t="s">
        <v>2443</v>
      </c>
      <c r="U802" s="18" t="s">
        <v>2672</v>
      </c>
      <c r="V802" s="18" t="s">
        <v>459</v>
      </c>
      <c r="W802" s="18" t="s">
        <v>52</v>
      </c>
      <c r="X802" s="18" t="s">
        <v>40</v>
      </c>
      <c r="Y802" s="18" t="s">
        <v>40</v>
      </c>
      <c r="Z802" s="19" t="s">
        <v>68</v>
      </c>
      <c r="AA802" s="20">
        <v>307461977278</v>
      </c>
      <c r="AB802" s="19">
        <v>3711461</v>
      </c>
      <c r="AC802" s="21">
        <v>3711461</v>
      </c>
      <c r="AD802" s="21">
        <v>0</v>
      </c>
      <c r="AE802" s="21">
        <v>0</v>
      </c>
      <c r="AF802" s="21">
        <v>0</v>
      </c>
      <c r="AG802" s="21">
        <v>0</v>
      </c>
      <c r="AH802" s="21">
        <v>0</v>
      </c>
      <c r="AI802" s="21">
        <v>0</v>
      </c>
      <c r="AJ802" s="21">
        <v>0</v>
      </c>
      <c r="AK802" s="21">
        <v>0</v>
      </c>
      <c r="AL802" s="21">
        <v>0</v>
      </c>
      <c r="AM802" s="21">
        <v>0</v>
      </c>
      <c r="AN802" s="21">
        <v>0</v>
      </c>
      <c r="AO802" s="21">
        <v>0</v>
      </c>
      <c r="AP802" s="21">
        <v>0</v>
      </c>
      <c r="AQ802" s="21">
        <v>0</v>
      </c>
      <c r="AR802" s="21">
        <v>0</v>
      </c>
    </row>
    <row r="803" spans="8:44" ht="29" x14ac:dyDescent="0.35">
      <c r="H803" s="16" t="str">
        <f xml:space="preserve"> _xll.EPMOlapMemberO("[CONTRATO].[PARENTH1].[C83172024]","","C83172024","","000;001")</f>
        <v>C83172024</v>
      </c>
      <c r="I803" s="16" t="str">
        <f xml:space="preserve"> _xll.EPMOlapMemberO("[AREA].[PARENTH1].[10000000025005]","","Gcia. Administración","","000;001")</f>
        <v>Gcia. Administración</v>
      </c>
      <c r="J803" s="17" t="str">
        <f xml:space="preserve"> _xll.EPMOlapMemberO("[RUBRO].[PARENTH1].[5118150001]","","TRAMITES Y LICENCIAS","","000;001")</f>
        <v>TRAMITES Y LICENCIAS</v>
      </c>
      <c r="K803" s="18" t="s">
        <v>2673</v>
      </c>
      <c r="L803" s="18" t="s">
        <v>40</v>
      </c>
      <c r="M803" s="28" t="s">
        <v>452</v>
      </c>
      <c r="N803" s="18" t="s">
        <v>453</v>
      </c>
      <c r="O803" s="18" t="s">
        <v>461</v>
      </c>
      <c r="P803" s="28" t="s">
        <v>462</v>
      </c>
      <c r="Q803" s="28" t="s">
        <v>2671</v>
      </c>
      <c r="R803" s="18" t="s">
        <v>40</v>
      </c>
      <c r="S803" s="18" t="s">
        <v>48</v>
      </c>
      <c r="T803" s="18" t="s">
        <v>2443</v>
      </c>
      <c r="U803" s="18" t="s">
        <v>2674</v>
      </c>
      <c r="V803" s="18" t="s">
        <v>459</v>
      </c>
      <c r="W803" s="18" t="s">
        <v>52</v>
      </c>
      <c r="X803" s="18" t="s">
        <v>40</v>
      </c>
      <c r="Y803" s="18" t="s">
        <v>40</v>
      </c>
      <c r="Z803" s="19" t="s">
        <v>68</v>
      </c>
      <c r="AA803" s="20">
        <v>307461977278</v>
      </c>
      <c r="AB803" s="19">
        <v>297975</v>
      </c>
      <c r="AC803" s="21">
        <v>297975</v>
      </c>
      <c r="AD803" s="21">
        <v>0</v>
      </c>
      <c r="AE803" s="21">
        <v>0</v>
      </c>
      <c r="AF803" s="21">
        <v>0</v>
      </c>
      <c r="AG803" s="21">
        <v>0</v>
      </c>
      <c r="AH803" s="21">
        <v>0</v>
      </c>
      <c r="AI803" s="21">
        <v>0</v>
      </c>
      <c r="AJ803" s="21">
        <v>0</v>
      </c>
      <c r="AK803" s="21">
        <v>0</v>
      </c>
      <c r="AL803" s="21">
        <v>0</v>
      </c>
      <c r="AM803" s="21">
        <v>0</v>
      </c>
      <c r="AN803" s="21">
        <v>0</v>
      </c>
      <c r="AO803" s="21">
        <v>0</v>
      </c>
      <c r="AP803" s="21">
        <v>0</v>
      </c>
      <c r="AQ803" s="21">
        <v>0</v>
      </c>
      <c r="AR803" s="21">
        <v>0</v>
      </c>
    </row>
    <row r="804" spans="8:44" ht="58" x14ac:dyDescent="0.35">
      <c r="H804" s="16" t="str">
        <f xml:space="preserve"> _xll.EPMOlapMemberO("[CONTRATO].[PARENTH1].[C35302024]","","C35302024","","000;001")</f>
        <v>C35302024</v>
      </c>
      <c r="I804" s="16" t="str">
        <f xml:space="preserve"> _xll.EPMOlapMemberO("[AREA].[PARENTH1].[10000000035010]","","Gcia. Experiencia de","","000;001")</f>
        <v>Gcia. Experiencia de</v>
      </c>
      <c r="J804" s="17" t="str">
        <f xml:space="preserve"> _xll.EPMOlapMemberO("[RUBRO].[PARENTH1].[5164400000]","","N_SERVICIOS TEMPORALES RIESGOS LABORALES","","000;001")</f>
        <v>N_SERVICIOS TEMPORALES RIESGOS LABORALES</v>
      </c>
      <c r="K804" s="18" t="s">
        <v>2675</v>
      </c>
      <c r="L804" s="18" t="s">
        <v>2676</v>
      </c>
      <c r="M804" s="28" t="s">
        <v>1920</v>
      </c>
      <c r="N804" s="18" t="s">
        <v>29</v>
      </c>
      <c r="O804" s="18" t="s">
        <v>1943</v>
      </c>
      <c r="P804" s="28" t="s">
        <v>2677</v>
      </c>
      <c r="Q804" s="28" t="s">
        <v>2678</v>
      </c>
      <c r="R804" s="18" t="s">
        <v>2679</v>
      </c>
      <c r="S804" s="18" t="s">
        <v>2680</v>
      </c>
      <c r="T804" s="18" t="s">
        <v>238</v>
      </c>
      <c r="U804" s="18" t="s">
        <v>2681</v>
      </c>
      <c r="V804" s="18" t="s">
        <v>1925</v>
      </c>
      <c r="W804" s="18" t="s">
        <v>52</v>
      </c>
      <c r="X804" s="18" t="s">
        <v>40</v>
      </c>
      <c r="Y804" s="18" t="s">
        <v>40</v>
      </c>
      <c r="Z804" s="19" t="s">
        <v>68</v>
      </c>
      <c r="AA804" s="20">
        <v>116035560</v>
      </c>
      <c r="AB804" s="19">
        <v>12000000</v>
      </c>
      <c r="AC804" s="21">
        <v>0</v>
      </c>
      <c r="AD804" s="21">
        <v>12000000</v>
      </c>
      <c r="AE804" s="21">
        <v>0</v>
      </c>
      <c r="AF804" s="21">
        <v>0</v>
      </c>
      <c r="AG804" s="21">
        <v>0</v>
      </c>
      <c r="AH804" s="21">
        <v>0</v>
      </c>
      <c r="AI804" s="21">
        <v>0</v>
      </c>
      <c r="AJ804" s="21">
        <v>0</v>
      </c>
      <c r="AK804" s="21">
        <v>0</v>
      </c>
      <c r="AL804" s="21">
        <v>0</v>
      </c>
      <c r="AM804" s="21">
        <v>0</v>
      </c>
      <c r="AN804" s="21">
        <v>0</v>
      </c>
      <c r="AO804" s="21">
        <v>0</v>
      </c>
      <c r="AP804" s="21">
        <v>0</v>
      </c>
      <c r="AQ804" s="21">
        <v>0</v>
      </c>
      <c r="AR804" s="21">
        <v>0</v>
      </c>
    </row>
    <row r="805" spans="8:44" ht="72.5" x14ac:dyDescent="0.35">
      <c r="H805" s="16" t="str">
        <f xml:space="preserve"> _xll.EPMOlapMemberO("[CONTRATO].[PARENTH1].[C69022024]","","C69022024","","000;001")</f>
        <v>C69022024</v>
      </c>
      <c r="I805" s="16" t="str">
        <f xml:space="preserve"> _xll.EPMOlapMemberO("[AREA].[PARENTH1].[10000000023003]","","Gerencia Médica","","000;001")</f>
        <v>Gerencia Médica</v>
      </c>
      <c r="J805" s="17" t="str">
        <f xml:space="preserve"> _xll.EPMOlapMemberO("[RUBRO].[PARENTH1].[5130200000]","","AVALUOS","","000;001")</f>
        <v>AVALUOS</v>
      </c>
      <c r="K805" s="18" t="s">
        <v>2682</v>
      </c>
      <c r="L805" s="18" t="s">
        <v>40</v>
      </c>
      <c r="M805" s="28" t="s">
        <v>134</v>
      </c>
      <c r="N805" s="18" t="s">
        <v>29</v>
      </c>
      <c r="O805" s="18" t="s">
        <v>61</v>
      </c>
      <c r="P805" s="28" t="s">
        <v>2683</v>
      </c>
      <c r="Q805" s="28" t="s">
        <v>2684</v>
      </c>
      <c r="R805" s="18" t="s">
        <v>2286</v>
      </c>
      <c r="S805" s="18" t="s">
        <v>615</v>
      </c>
      <c r="T805" s="18" t="s">
        <v>35</v>
      </c>
      <c r="U805" s="18" t="s">
        <v>149</v>
      </c>
      <c r="V805" s="18" t="s">
        <v>989</v>
      </c>
      <c r="W805" s="18" t="s">
        <v>67</v>
      </c>
      <c r="X805" s="18" t="s">
        <v>53</v>
      </c>
      <c r="Y805" s="18" t="s">
        <v>140</v>
      </c>
      <c r="Z805" s="19" t="s">
        <v>68</v>
      </c>
      <c r="AA805" s="20">
        <v>2446259644</v>
      </c>
      <c r="AB805" s="19">
        <v>50600000</v>
      </c>
      <c r="AC805" s="21">
        <v>0</v>
      </c>
      <c r="AD805" s="21">
        <v>0</v>
      </c>
      <c r="AE805" s="21">
        <v>4600000</v>
      </c>
      <c r="AF805" s="21">
        <v>4600000</v>
      </c>
      <c r="AG805" s="21">
        <v>4600000</v>
      </c>
      <c r="AH805" s="21">
        <v>4600000</v>
      </c>
      <c r="AI805" s="21">
        <v>4600000</v>
      </c>
      <c r="AJ805" s="21">
        <v>4600000</v>
      </c>
      <c r="AK805" s="21">
        <v>4600000</v>
      </c>
      <c r="AL805" s="21">
        <v>4600000</v>
      </c>
      <c r="AM805" s="21">
        <v>4600000</v>
      </c>
      <c r="AN805" s="21">
        <v>9200000</v>
      </c>
      <c r="AO805" s="21">
        <v>0</v>
      </c>
      <c r="AP805" s="21">
        <v>0</v>
      </c>
      <c r="AQ805" s="21">
        <v>0</v>
      </c>
      <c r="AR805" s="21">
        <v>0</v>
      </c>
    </row>
    <row r="806" spans="8:44" ht="58" x14ac:dyDescent="0.35">
      <c r="H806" s="16" t="str">
        <f xml:space="preserve"> _xll.EPMOlapMemberO("[CONTRATO].[PARENTH1].[C20302024]","","C20302024","","000;001")</f>
        <v>C20302024</v>
      </c>
      <c r="I806" s="16" t="str">
        <f xml:space="preserve"> _xll.EPMOlapMemberO("[AREA].[PARENTH1].[10000000095005]","","Gcia. Talento Humano","","000;001")</f>
        <v>Gcia. Talento Humano</v>
      </c>
      <c r="J806" s="17" t="str">
        <f xml:space="preserve"> _xll.EPMOlapMemberO("[RUBRO].[PARENTH1].[5120260008]","","PROGRAMAS DE BIENESTAR SOCIAL Y RE","","000;001")</f>
        <v>PROGRAMAS DE BIENESTAR SOCIAL Y RE</v>
      </c>
      <c r="K806" s="18" t="s">
        <v>2685</v>
      </c>
      <c r="L806" s="18" t="s">
        <v>40</v>
      </c>
      <c r="M806" s="28" t="s">
        <v>2457</v>
      </c>
      <c r="N806" s="18" t="s">
        <v>2489</v>
      </c>
      <c r="O806" s="18" t="s">
        <v>2686</v>
      </c>
      <c r="P806" s="28" t="s">
        <v>2687</v>
      </c>
      <c r="Q806" s="28" t="s">
        <v>2688</v>
      </c>
      <c r="R806" s="18" t="s">
        <v>2689</v>
      </c>
      <c r="S806" s="18" t="s">
        <v>615</v>
      </c>
      <c r="T806" s="18" t="s">
        <v>35</v>
      </c>
      <c r="U806" s="18" t="s">
        <v>2690</v>
      </c>
      <c r="V806" s="18" t="s">
        <v>2462</v>
      </c>
      <c r="W806" s="18" t="s">
        <v>67</v>
      </c>
      <c r="X806" s="18" t="s">
        <v>68</v>
      </c>
      <c r="Y806" s="18" t="s">
        <v>2691</v>
      </c>
      <c r="Z806" s="19" t="s">
        <v>68</v>
      </c>
      <c r="AA806" s="20">
        <v>0</v>
      </c>
      <c r="AB806" s="19">
        <v>18000000</v>
      </c>
      <c r="AC806" s="21">
        <v>0</v>
      </c>
      <c r="AD806" s="21">
        <v>0</v>
      </c>
      <c r="AE806" s="21">
        <v>9000000</v>
      </c>
      <c r="AF806" s="21">
        <v>0</v>
      </c>
      <c r="AG806" s="21">
        <v>0</v>
      </c>
      <c r="AH806" s="21">
        <v>9000000</v>
      </c>
      <c r="AI806" s="21">
        <v>0</v>
      </c>
      <c r="AJ806" s="21">
        <v>0</v>
      </c>
      <c r="AK806" s="21">
        <v>0</v>
      </c>
      <c r="AL806" s="21">
        <v>0</v>
      </c>
      <c r="AM806" s="21">
        <v>0</v>
      </c>
      <c r="AN806" s="21">
        <v>0</v>
      </c>
      <c r="AO806" s="21">
        <v>0</v>
      </c>
      <c r="AP806" s="21">
        <v>0</v>
      </c>
      <c r="AQ806" s="21">
        <v>0</v>
      </c>
      <c r="AR806" s="21">
        <v>0</v>
      </c>
    </row>
    <row r="807" spans="8:44" ht="29" x14ac:dyDescent="0.35">
      <c r="H807" s="16" t="str">
        <f xml:space="preserve"> _xll.EPMOlapMemberO("[CONTRATO].[PARENTH1].[C83182024]","","C83182024","","000;001")</f>
        <v>C83182024</v>
      </c>
      <c r="I807" s="16" t="str">
        <f xml:space="preserve"> _xll.EPMOlapMemberO("[AREA].[PARENTH1].[10000000025005]","","Gcia. Administración","","000;001")</f>
        <v>Gcia. Administración</v>
      </c>
      <c r="J807" s="17" t="str">
        <f xml:space="preserve"> _xll.EPMOlapMemberO("[RUBRO].[PARENTH1].[5118150001]","","TRAMITES Y LICENCIAS","","000;001")</f>
        <v>TRAMITES Y LICENCIAS</v>
      </c>
      <c r="K807" s="18" t="s">
        <v>2692</v>
      </c>
      <c r="L807" s="18" t="s">
        <v>40</v>
      </c>
      <c r="M807" s="28" t="s">
        <v>452</v>
      </c>
      <c r="N807" s="18" t="s">
        <v>453</v>
      </c>
      <c r="O807" s="18" t="s">
        <v>461</v>
      </c>
      <c r="P807" s="28" t="s">
        <v>476</v>
      </c>
      <c r="Q807" s="28" t="s">
        <v>463</v>
      </c>
      <c r="R807" s="18" t="s">
        <v>40</v>
      </c>
      <c r="S807" s="18" t="s">
        <v>48</v>
      </c>
      <c r="T807" s="18" t="s">
        <v>2443</v>
      </c>
      <c r="U807" s="18" t="s">
        <v>2693</v>
      </c>
      <c r="V807" s="18" t="s">
        <v>459</v>
      </c>
      <c r="W807" s="18" t="s">
        <v>52</v>
      </c>
      <c r="X807" s="18" t="s">
        <v>40</v>
      </c>
      <c r="Y807" s="18" t="s">
        <v>40</v>
      </c>
      <c r="Z807" s="19" t="s">
        <v>68</v>
      </c>
      <c r="AA807" s="20">
        <v>307461977278</v>
      </c>
      <c r="AB807" s="19">
        <v>3000000000</v>
      </c>
      <c r="AC807" s="21">
        <v>3000000000</v>
      </c>
      <c r="AD807" s="21">
        <v>0</v>
      </c>
      <c r="AE807" s="21">
        <v>0</v>
      </c>
      <c r="AF807" s="21">
        <v>0</v>
      </c>
      <c r="AG807" s="21">
        <v>0</v>
      </c>
      <c r="AH807" s="21">
        <v>0</v>
      </c>
      <c r="AI807" s="21">
        <v>0</v>
      </c>
      <c r="AJ807" s="21">
        <v>0</v>
      </c>
      <c r="AK807" s="21">
        <v>0</v>
      </c>
      <c r="AL807" s="21">
        <v>0</v>
      </c>
      <c r="AM807" s="21">
        <v>0</v>
      </c>
      <c r="AN807" s="21">
        <v>0</v>
      </c>
      <c r="AO807" s="21">
        <v>0</v>
      </c>
      <c r="AP807" s="21">
        <v>0</v>
      </c>
      <c r="AQ807" s="21">
        <v>0</v>
      </c>
      <c r="AR807" s="21">
        <v>0</v>
      </c>
    </row>
    <row r="808" spans="8:44" ht="26" x14ac:dyDescent="0.35">
      <c r="H808" s="16" t="str">
        <f xml:space="preserve"> _xll.EPMOlapMemberO("[CONTRATO].[PARENTH1].[C20132024]","","C20132024","","000;001")</f>
        <v>C20132024</v>
      </c>
      <c r="I808" s="16" t="str">
        <f xml:space="preserve"> _xll.EPMOlapMemberO("[AREA].[PARENTH1].[10000000095005]","","Gcia. Talento Humano","","000;001")</f>
        <v>Gcia. Talento Humano</v>
      </c>
      <c r="J808" s="17" t="str">
        <f xml:space="preserve"> _xll.EPMOlapMemberO("[RUBRO].[PARENTH1].[5120260001]","","CAPACITACION DE PERSONAL","","000;001")</f>
        <v>CAPACITACION DE PERSONAL</v>
      </c>
      <c r="K808" s="18" t="s">
        <v>2694</v>
      </c>
      <c r="L808" s="18" t="s">
        <v>40</v>
      </c>
      <c r="M808" s="28" t="s">
        <v>2457</v>
      </c>
      <c r="N808" s="18" t="s">
        <v>2489</v>
      </c>
      <c r="O808" s="18" t="s">
        <v>2695</v>
      </c>
      <c r="P808" s="28" t="s">
        <v>2696</v>
      </c>
      <c r="Q808" s="28" t="s">
        <v>2697</v>
      </c>
      <c r="R808" s="18" t="s">
        <v>2698</v>
      </c>
      <c r="S808" s="18" t="s">
        <v>48</v>
      </c>
      <c r="T808" s="18" t="s">
        <v>35</v>
      </c>
      <c r="U808" s="18" t="s">
        <v>2699</v>
      </c>
      <c r="V808" s="18" t="s">
        <v>2462</v>
      </c>
      <c r="W808" s="18" t="s">
        <v>67</v>
      </c>
      <c r="X808" s="18" t="s">
        <v>68</v>
      </c>
      <c r="Y808" s="18" t="s">
        <v>2700</v>
      </c>
      <c r="Z808" s="19" t="s">
        <v>68</v>
      </c>
      <c r="AA808" s="20">
        <v>0</v>
      </c>
      <c r="AB808" s="19">
        <v>65676000</v>
      </c>
      <c r="AC808" s="21">
        <v>5473000</v>
      </c>
      <c r="AD808" s="21">
        <v>5473000</v>
      </c>
      <c r="AE808" s="21">
        <v>5473000</v>
      </c>
      <c r="AF808" s="21">
        <v>5473000</v>
      </c>
      <c r="AG808" s="21">
        <v>5473000</v>
      </c>
      <c r="AH808" s="21">
        <v>5473000</v>
      </c>
      <c r="AI808" s="21">
        <v>5473000</v>
      </c>
      <c r="AJ808" s="21">
        <v>5473000</v>
      </c>
      <c r="AK808" s="21">
        <v>5473000</v>
      </c>
      <c r="AL808" s="21">
        <v>5473000</v>
      </c>
      <c r="AM808" s="21">
        <v>5473000</v>
      </c>
      <c r="AN808" s="21">
        <v>5473000</v>
      </c>
      <c r="AO808" s="21">
        <v>0</v>
      </c>
      <c r="AP808" s="21">
        <v>0</v>
      </c>
      <c r="AQ808" s="21">
        <v>0</v>
      </c>
      <c r="AR808" s="21">
        <v>0</v>
      </c>
    </row>
    <row r="809" spans="8:44" ht="39" x14ac:dyDescent="0.35">
      <c r="H809" s="16" t="str">
        <f xml:space="preserve"> _xll.EPMOlapMemberO("[CONTRATO].[PARENTH1].[C20282024]","","C20282024","","000;001")</f>
        <v>C20282024</v>
      </c>
      <c r="I809" s="16" t="str">
        <f xml:space="preserve"> _xll.EPMOlapMemberO("[AREA].[PARENTH1].[10000000095005]","","Gcia. Talento Humano","","000;001")</f>
        <v>Gcia. Talento Humano</v>
      </c>
      <c r="J809" s="17" t="str">
        <f xml:space="preserve"> _xll.EPMOlapMemberO("[RUBRO].[PARENTH1].[5120260008]","","PROGRAMAS DE BIENESTAR SOCIAL Y RE","","000;001")</f>
        <v>PROGRAMAS DE BIENESTAR SOCIAL Y RE</v>
      </c>
      <c r="K809" s="18" t="s">
        <v>2701</v>
      </c>
      <c r="L809" s="18" t="s">
        <v>40</v>
      </c>
      <c r="M809" s="28" t="s">
        <v>2457</v>
      </c>
      <c r="N809" s="18" t="s">
        <v>2489</v>
      </c>
      <c r="O809" s="18" t="s">
        <v>2686</v>
      </c>
      <c r="P809" s="28" t="s">
        <v>2696</v>
      </c>
      <c r="Q809" s="28" t="s">
        <v>2702</v>
      </c>
      <c r="R809" s="18" t="s">
        <v>2698</v>
      </c>
      <c r="S809" s="18" t="s">
        <v>48</v>
      </c>
      <c r="T809" s="18" t="s">
        <v>35</v>
      </c>
      <c r="U809" s="18" t="s">
        <v>2703</v>
      </c>
      <c r="V809" s="18" t="s">
        <v>2462</v>
      </c>
      <c r="W809" s="18" t="s">
        <v>67</v>
      </c>
      <c r="X809" s="18" t="s">
        <v>68</v>
      </c>
      <c r="Y809" s="18" t="s">
        <v>2704</v>
      </c>
      <c r="Z809" s="19" t="s">
        <v>68</v>
      </c>
      <c r="AA809" s="20">
        <v>0</v>
      </c>
      <c r="AB809" s="19">
        <v>445667920</v>
      </c>
      <c r="AC809" s="21">
        <v>37138997</v>
      </c>
      <c r="AD809" s="21">
        <v>37138993</v>
      </c>
      <c r="AE809" s="21">
        <v>37138993</v>
      </c>
      <c r="AF809" s="21">
        <v>37138993</v>
      </c>
      <c r="AG809" s="21">
        <v>37138993</v>
      </c>
      <c r="AH809" s="21">
        <v>37138993</v>
      </c>
      <c r="AI809" s="21">
        <v>37138993</v>
      </c>
      <c r="AJ809" s="21">
        <v>37138993</v>
      </c>
      <c r="AK809" s="21">
        <v>37138993</v>
      </c>
      <c r="AL809" s="21">
        <v>37138993</v>
      </c>
      <c r="AM809" s="21">
        <v>37138993</v>
      </c>
      <c r="AN809" s="21">
        <v>37138993</v>
      </c>
      <c r="AO809" s="21">
        <v>0</v>
      </c>
      <c r="AP809" s="21">
        <v>0</v>
      </c>
      <c r="AQ809" s="21">
        <v>0</v>
      </c>
      <c r="AR809" s="21">
        <v>0</v>
      </c>
    </row>
    <row r="810" spans="8:44" ht="52" x14ac:dyDescent="0.35">
      <c r="H810" s="16" t="str">
        <f xml:space="preserve"> _xll.EPMOlapMemberO("[CONTRATO].[PARENTH1].[C20372024]","","C20372024","","000;001")</f>
        <v>C20372024</v>
      </c>
      <c r="I810" s="16" t="str">
        <f xml:space="preserve"> _xll.EPMOlapMemberO("[AREA].[PARENTH1].[10000000095005]","","Gcia. Talento Humano","","000;001")</f>
        <v>Gcia. Talento Humano</v>
      </c>
      <c r="J810" s="17" t="str">
        <f xml:space="preserve"> _xll.EPMOlapMemberO("[RUBRO].[PARENTH1].[5120260002]","","COPASO-SGSST-SISTEMA DE GESTIÓN EN SEG. EN EL TRAB","","000;001")</f>
        <v>COPASO-SGSST-SISTEMA DE GESTIÓN EN SEG. EN EL TRAB</v>
      </c>
      <c r="K810" s="18" t="s">
        <v>2705</v>
      </c>
      <c r="L810" s="18" t="s">
        <v>40</v>
      </c>
      <c r="M810" s="28" t="s">
        <v>2457</v>
      </c>
      <c r="N810" s="18" t="s">
        <v>2489</v>
      </c>
      <c r="O810" s="18" t="s">
        <v>2592</v>
      </c>
      <c r="P810" s="28" t="s">
        <v>2696</v>
      </c>
      <c r="Q810" s="28" t="s">
        <v>2706</v>
      </c>
      <c r="R810" s="18" t="s">
        <v>2698</v>
      </c>
      <c r="S810" s="18" t="s">
        <v>48</v>
      </c>
      <c r="T810" s="18" t="s">
        <v>35</v>
      </c>
      <c r="U810" s="18" t="s">
        <v>2707</v>
      </c>
      <c r="V810" s="18" t="s">
        <v>2462</v>
      </c>
      <c r="W810" s="18" t="s">
        <v>67</v>
      </c>
      <c r="X810" s="18" t="s">
        <v>68</v>
      </c>
      <c r="Y810" s="18" t="s">
        <v>2708</v>
      </c>
      <c r="Z810" s="19" t="s">
        <v>68</v>
      </c>
      <c r="AA810" s="20">
        <v>0</v>
      </c>
      <c r="AB810" s="19">
        <v>50000000</v>
      </c>
      <c r="AC810" s="21">
        <v>4166674</v>
      </c>
      <c r="AD810" s="21">
        <v>4166666</v>
      </c>
      <c r="AE810" s="21">
        <v>4166666</v>
      </c>
      <c r="AF810" s="21">
        <v>4166666</v>
      </c>
      <c r="AG810" s="21">
        <v>4166666</v>
      </c>
      <c r="AH810" s="21">
        <v>4166666</v>
      </c>
      <c r="AI810" s="21">
        <v>4166666</v>
      </c>
      <c r="AJ810" s="21">
        <v>4166666</v>
      </c>
      <c r="AK810" s="21">
        <v>4166666</v>
      </c>
      <c r="AL810" s="21">
        <v>4166666</v>
      </c>
      <c r="AM810" s="21">
        <v>4166666</v>
      </c>
      <c r="AN810" s="21">
        <v>4166666</v>
      </c>
      <c r="AO810" s="21">
        <v>0</v>
      </c>
      <c r="AP810" s="21">
        <v>0</v>
      </c>
      <c r="AQ810" s="21">
        <v>0</v>
      </c>
      <c r="AR810" s="21">
        <v>0</v>
      </c>
    </row>
    <row r="811" spans="8:44" ht="72.5" x14ac:dyDescent="0.35">
      <c r="H811" s="16" t="str">
        <f xml:space="preserve"> _xll.EPMOlapMemberO("[CONTRATO].[PARENTH1].[C23542024]","","C23542024","","000;001")</f>
        <v>C23542024</v>
      </c>
      <c r="I811" s="16" t="str">
        <f xml:space="preserve"> _xll.EPMOlapMemberO("[AREA].[PARENTH1].[10000000095003]","","Gcia. Jurídica","","000;001")</f>
        <v>Gcia. Jurídica</v>
      </c>
      <c r="J811" s="17" t="str">
        <f xml:space="preserve"> _xll.EPMOlapMemberO("[RUBRO].[PARENTH1].[5130250003]","","N-SECRETARIA GENERAL","","000;001")</f>
        <v>N-SECRETARIA GENERAL</v>
      </c>
      <c r="K811" s="18" t="s">
        <v>2709</v>
      </c>
      <c r="L811" s="18" t="s">
        <v>40</v>
      </c>
      <c r="M811" s="28" t="s">
        <v>2163</v>
      </c>
      <c r="N811" s="18" t="s">
        <v>29</v>
      </c>
      <c r="O811" s="18" t="s">
        <v>2164</v>
      </c>
      <c r="P811" s="28" t="s">
        <v>2710</v>
      </c>
      <c r="Q811" s="28" t="s">
        <v>2711</v>
      </c>
      <c r="R811" s="18" t="s">
        <v>1345</v>
      </c>
      <c r="S811" s="18" t="s">
        <v>138</v>
      </c>
      <c r="T811" s="18" t="s">
        <v>1842</v>
      </c>
      <c r="U811" s="18" t="s">
        <v>2712</v>
      </c>
      <c r="V811" s="18" t="s">
        <v>2038</v>
      </c>
      <c r="W811" s="18" t="s">
        <v>67</v>
      </c>
      <c r="X811" s="18" t="s">
        <v>40</v>
      </c>
      <c r="Y811" s="18" t="s">
        <v>40</v>
      </c>
      <c r="Z811" s="19" t="s">
        <v>68</v>
      </c>
      <c r="AA811" s="20">
        <v>4079930004</v>
      </c>
      <c r="AB811" s="19">
        <v>12376000</v>
      </c>
      <c r="AC811" s="21">
        <v>0</v>
      </c>
      <c r="AD811" s="21">
        <v>0</v>
      </c>
      <c r="AE811" s="21">
        <v>0</v>
      </c>
      <c r="AF811" s="21">
        <v>12376000</v>
      </c>
      <c r="AG811" s="21">
        <v>0</v>
      </c>
      <c r="AH811" s="21">
        <v>0</v>
      </c>
      <c r="AI811" s="21">
        <v>0</v>
      </c>
      <c r="AJ811" s="21">
        <v>0</v>
      </c>
      <c r="AK811" s="21">
        <v>0</v>
      </c>
      <c r="AL811" s="21">
        <v>0</v>
      </c>
      <c r="AM811" s="21">
        <v>0</v>
      </c>
      <c r="AN811" s="21">
        <v>0</v>
      </c>
      <c r="AO811" s="21">
        <v>0</v>
      </c>
      <c r="AP811" s="21">
        <v>0</v>
      </c>
      <c r="AQ811" s="21">
        <v>0</v>
      </c>
      <c r="AR811" s="21">
        <v>0</v>
      </c>
    </row>
    <row r="812" spans="8:44" ht="26" x14ac:dyDescent="0.35">
      <c r="H812" s="16" t="str">
        <f xml:space="preserve"> _xll.EPMOlapMemberO("[CONTRATO].[PARENTH1].[C85522024]","","C85522024","","000;001")</f>
        <v>C85522024</v>
      </c>
      <c r="I812" s="16" t="str">
        <f xml:space="preserve"> _xll.EPMOlapMemberO("[AREA].[PARENTH1].[10000000025001]","","Vice. de Promoción y","","000;001")</f>
        <v>Vice. de Promoción y</v>
      </c>
      <c r="J812" s="17" t="str">
        <f xml:space="preserve"> _xll.EPMOlapMemberO("[RUBRO].[PARENTH1].[5118150001]","","TRAMITES Y LICENCIAS","","000;001")</f>
        <v>TRAMITES Y LICENCIAS</v>
      </c>
      <c r="K812" s="18" t="s">
        <v>2713</v>
      </c>
      <c r="L812" s="18" t="s">
        <v>40</v>
      </c>
      <c r="M812" s="28" t="s">
        <v>1557</v>
      </c>
      <c r="N812" s="18" t="s">
        <v>453</v>
      </c>
      <c r="O812" s="18" t="s">
        <v>461</v>
      </c>
      <c r="P812" s="28" t="s">
        <v>1551</v>
      </c>
      <c r="Q812" s="28" t="s">
        <v>1838</v>
      </c>
      <c r="R812" s="18" t="s">
        <v>40</v>
      </c>
      <c r="S812" s="18" t="s">
        <v>615</v>
      </c>
      <c r="T812" s="18" t="s">
        <v>35</v>
      </c>
      <c r="U812" s="18" t="s">
        <v>2714</v>
      </c>
      <c r="V812" s="18" t="s">
        <v>459</v>
      </c>
      <c r="W812" s="18" t="s">
        <v>67</v>
      </c>
      <c r="X812" s="18" t="s">
        <v>40</v>
      </c>
      <c r="Y812" s="18" t="s">
        <v>40</v>
      </c>
      <c r="Z812" s="19" t="s">
        <v>68</v>
      </c>
      <c r="AA812" s="20">
        <v>610722704</v>
      </c>
      <c r="AB812" s="19">
        <v>200000000</v>
      </c>
      <c r="AC812" s="21">
        <v>0</v>
      </c>
      <c r="AD812" s="21">
        <v>18000000</v>
      </c>
      <c r="AE812" s="21">
        <v>18000000</v>
      </c>
      <c r="AF812" s="21">
        <v>18000000</v>
      </c>
      <c r="AG812" s="21">
        <v>18000000</v>
      </c>
      <c r="AH812" s="21">
        <v>18000000</v>
      </c>
      <c r="AI812" s="21">
        <v>18000000</v>
      </c>
      <c r="AJ812" s="21">
        <v>18000000</v>
      </c>
      <c r="AK812" s="21">
        <v>18000000</v>
      </c>
      <c r="AL812" s="21">
        <v>18000000</v>
      </c>
      <c r="AM812" s="21">
        <v>18000000</v>
      </c>
      <c r="AN812" s="21">
        <v>20000000</v>
      </c>
      <c r="AO812" s="21">
        <v>0</v>
      </c>
      <c r="AP812" s="21">
        <v>0</v>
      </c>
      <c r="AQ812" s="21">
        <v>0</v>
      </c>
      <c r="AR812" s="21">
        <v>0</v>
      </c>
    </row>
    <row r="813" spans="8:44" ht="29" x14ac:dyDescent="0.35">
      <c r="H813" s="16" t="str">
        <f xml:space="preserve"> _xll.EPMOlapMemberO("[CONTRATO].[PARENTH1].[C77692024]","","C77692024","","000;001")</f>
        <v>C77692024</v>
      </c>
      <c r="I813" s="16" t="str">
        <f xml:space="preserve"> _xll.EPMOlapMemberO("[AREA].[PARENTH1].[10000000025005]","","Gcia. Administración","","000;001")</f>
        <v>Gcia. Administración</v>
      </c>
      <c r="J813" s="17" t="str">
        <f xml:space="preserve"> _xll.EPMOlapMemberO("[RUBRO].[PARENTH1].[5118150001]","","TRAMITES Y LICENCIAS","","000;001")</f>
        <v>TRAMITES Y LICENCIAS</v>
      </c>
      <c r="K813" s="18" t="s">
        <v>2715</v>
      </c>
      <c r="L813" s="18" t="s">
        <v>40</v>
      </c>
      <c r="M813" s="28" t="s">
        <v>452</v>
      </c>
      <c r="N813" s="18" t="s">
        <v>453</v>
      </c>
      <c r="O813" s="18" t="s">
        <v>461</v>
      </c>
      <c r="P813" s="28" t="s">
        <v>2716</v>
      </c>
      <c r="Q813" s="28" t="s">
        <v>486</v>
      </c>
      <c r="R813" s="18" t="s">
        <v>40</v>
      </c>
      <c r="S813" s="18" t="s">
        <v>1098</v>
      </c>
      <c r="T813" s="18" t="s">
        <v>35</v>
      </c>
      <c r="U813" s="18" t="s">
        <v>2717</v>
      </c>
      <c r="V813" s="18" t="s">
        <v>459</v>
      </c>
      <c r="W813" s="18" t="s">
        <v>67</v>
      </c>
      <c r="X813" s="18" t="s">
        <v>40</v>
      </c>
      <c r="Y813" s="18" t="s">
        <v>40</v>
      </c>
      <c r="Z813" s="19" t="s">
        <v>68</v>
      </c>
      <c r="AA813" s="20">
        <v>307461977278</v>
      </c>
      <c r="AB813" s="19">
        <v>500000000</v>
      </c>
      <c r="AC813" s="21">
        <v>0</v>
      </c>
      <c r="AD813" s="21">
        <v>45454545</v>
      </c>
      <c r="AE813" s="21">
        <v>45454545</v>
      </c>
      <c r="AF813" s="21">
        <v>45454546</v>
      </c>
      <c r="AG813" s="21">
        <v>45454546</v>
      </c>
      <c r="AH813" s="21">
        <v>45454546</v>
      </c>
      <c r="AI813" s="21">
        <v>45454546</v>
      </c>
      <c r="AJ813" s="21">
        <v>45454545</v>
      </c>
      <c r="AK813" s="21">
        <v>45454546</v>
      </c>
      <c r="AL813" s="21">
        <v>45454545</v>
      </c>
      <c r="AM813" s="21">
        <v>45454545</v>
      </c>
      <c r="AN813" s="21">
        <v>45454545</v>
      </c>
      <c r="AO813" s="21">
        <v>0</v>
      </c>
      <c r="AP813" s="21">
        <v>0</v>
      </c>
      <c r="AQ813" s="21">
        <v>0</v>
      </c>
      <c r="AR813" s="21">
        <v>0</v>
      </c>
    </row>
    <row r="814" spans="8:44" ht="26" x14ac:dyDescent="0.35">
      <c r="H814" s="16" t="str">
        <f xml:space="preserve"> _xll.EPMOlapMemberO("[CONTRATO].[PARENTH1].[C77702024]","","C77702024","","000;001")</f>
        <v>C77702024</v>
      </c>
      <c r="I814" s="16" t="str">
        <f xml:space="preserve"> _xll.EPMOlapMemberO("[AREA].[PARENTH1].[10000000025005]","","Gcia. Administración","","000;001")</f>
        <v>Gcia. Administración</v>
      </c>
      <c r="J814" s="17" t="str">
        <f xml:space="preserve"> _xll.EPMOlapMemberO("[RUBRO].[PARENTH1].[5118150001]","","TRAMITES Y LICENCIAS","","000;001")</f>
        <v>TRAMITES Y LICENCIAS</v>
      </c>
      <c r="K814" s="18" t="s">
        <v>2718</v>
      </c>
      <c r="L814" s="18" t="s">
        <v>40</v>
      </c>
      <c r="M814" s="28" t="s">
        <v>452</v>
      </c>
      <c r="N814" s="18" t="s">
        <v>453</v>
      </c>
      <c r="O814" s="18" t="s">
        <v>461</v>
      </c>
      <c r="P814" s="28" t="s">
        <v>2719</v>
      </c>
      <c r="Q814" s="28" t="s">
        <v>486</v>
      </c>
      <c r="R814" s="18" t="s">
        <v>40</v>
      </c>
      <c r="S814" s="18" t="s">
        <v>1098</v>
      </c>
      <c r="T814" s="18" t="s">
        <v>35</v>
      </c>
      <c r="U814" s="18" t="s">
        <v>2720</v>
      </c>
      <c r="V814" s="18" t="s">
        <v>459</v>
      </c>
      <c r="W814" s="18" t="s">
        <v>67</v>
      </c>
      <c r="X814" s="18" t="s">
        <v>40</v>
      </c>
      <c r="Y814" s="18" t="s">
        <v>40</v>
      </c>
      <c r="Z814" s="19" t="s">
        <v>68</v>
      </c>
      <c r="AA814" s="20">
        <v>307461977278</v>
      </c>
      <c r="AB814" s="19">
        <v>200000000</v>
      </c>
      <c r="AC814" s="21">
        <v>0</v>
      </c>
      <c r="AD814" s="21">
        <v>18181818</v>
      </c>
      <c r="AE814" s="21">
        <v>18181818</v>
      </c>
      <c r="AF814" s="21">
        <v>18181819</v>
      </c>
      <c r="AG814" s="21">
        <v>18181819</v>
      </c>
      <c r="AH814" s="21">
        <v>18181818</v>
      </c>
      <c r="AI814" s="21">
        <v>18181818</v>
      </c>
      <c r="AJ814" s="21">
        <v>18181818</v>
      </c>
      <c r="AK814" s="21">
        <v>18181818</v>
      </c>
      <c r="AL814" s="21">
        <v>18181818</v>
      </c>
      <c r="AM814" s="21">
        <v>18181818</v>
      </c>
      <c r="AN814" s="21">
        <v>18181818</v>
      </c>
      <c r="AO814" s="21">
        <v>0</v>
      </c>
      <c r="AP814" s="21">
        <v>0</v>
      </c>
      <c r="AQ814" s="21">
        <v>0</v>
      </c>
      <c r="AR814" s="21">
        <v>0</v>
      </c>
    </row>
    <row r="815" spans="8:44" ht="58" x14ac:dyDescent="0.35">
      <c r="H815" s="16" t="str">
        <f xml:space="preserve"> _xll.EPMOlapMemberO("[CONTRATO].[PARENTH1].[C56322024]","","C56322024","","000;001")</f>
        <v>C56322024</v>
      </c>
      <c r="I815" s="16" t="str">
        <f xml:space="preserve"> _xll.EPMOlapMemberO("[AREA].[PARENTH1].[10000000027005]","","Gcia. de Tesorería","","000;001")</f>
        <v>Gcia. de Tesorería</v>
      </c>
      <c r="J815" s="17" t="str">
        <f xml:space="preserve"> _xll.EPMOlapMemberO("[RUBRO].[PARENTH1].[5115950030]","","CUSTODIA TITULOS VALORES","","000;001")</f>
        <v>CUSTODIA TITULOS VALORES</v>
      </c>
      <c r="K815" s="18" t="s">
        <v>2721</v>
      </c>
      <c r="L815" s="18" t="s">
        <v>40</v>
      </c>
      <c r="M815" s="28" t="s">
        <v>1313</v>
      </c>
      <c r="N815" s="18" t="s">
        <v>1314</v>
      </c>
      <c r="O815" s="18" t="s">
        <v>1315</v>
      </c>
      <c r="P815" s="28" t="s">
        <v>40</v>
      </c>
      <c r="Q815" s="28" t="s">
        <v>1317</v>
      </c>
      <c r="R815" s="18" t="s">
        <v>1318</v>
      </c>
      <c r="S815" s="18" t="s">
        <v>48</v>
      </c>
      <c r="T815" s="18" t="s">
        <v>35</v>
      </c>
      <c r="U815" s="18" t="s">
        <v>1319</v>
      </c>
      <c r="V815" s="18" t="s">
        <v>40</v>
      </c>
      <c r="W815" s="18" t="s">
        <v>67</v>
      </c>
      <c r="X815" s="18" t="s">
        <v>58</v>
      </c>
      <c r="Y815" s="18" t="s">
        <v>40</v>
      </c>
      <c r="Z815" s="19" t="s">
        <v>68</v>
      </c>
      <c r="AA815" s="20">
        <v>0</v>
      </c>
      <c r="AB815" s="19">
        <v>111000000</v>
      </c>
      <c r="AC815" s="21">
        <v>0</v>
      </c>
      <c r="AD815" s="21">
        <v>0</v>
      </c>
      <c r="AE815" s="21">
        <v>0</v>
      </c>
      <c r="AF815" s="21">
        <v>0</v>
      </c>
      <c r="AG815" s="21">
        <v>0</v>
      </c>
      <c r="AH815" s="21">
        <v>0</v>
      </c>
      <c r="AI815" s="21">
        <v>0</v>
      </c>
      <c r="AJ815" s="21">
        <v>0</v>
      </c>
      <c r="AK815" s="21">
        <v>0</v>
      </c>
      <c r="AL815" s="21">
        <v>37000000</v>
      </c>
      <c r="AM815" s="21">
        <v>37000000</v>
      </c>
      <c r="AN815" s="21">
        <v>37000000</v>
      </c>
      <c r="AO815" s="21">
        <v>0</v>
      </c>
      <c r="AP815" s="21">
        <v>0</v>
      </c>
      <c r="AQ815" s="21">
        <v>0</v>
      </c>
      <c r="AR815" s="21">
        <v>0</v>
      </c>
    </row>
    <row r="816" spans="8:44" ht="29" x14ac:dyDescent="0.35">
      <c r="H816" s="16" t="str">
        <f xml:space="preserve"> _xll.EPMOlapMemberO("[CONTRATO].[PARENTH1].[C79362024]","","C79362024","","000;001")</f>
        <v>C79362024</v>
      </c>
      <c r="I816" s="16" t="str">
        <f xml:space="preserve"> _xll.EPMOlapMemberO("[AREA].[PARENTH1].[10000000025005]","","Gcia. Administración","","000;001")</f>
        <v>Gcia. Administración</v>
      </c>
      <c r="J816" s="17" t="str">
        <f xml:space="preserve"> _xll.EPMOlapMemberO("[RUBRO].[PARENTH1].[5118150001]","","TRAMITES Y LICENCIAS","","000;001")</f>
        <v>TRAMITES Y LICENCIAS</v>
      </c>
      <c r="K816" s="18" t="s">
        <v>2722</v>
      </c>
      <c r="L816" s="18" t="s">
        <v>40</v>
      </c>
      <c r="M816" s="28" t="s">
        <v>452</v>
      </c>
      <c r="N816" s="18" t="s">
        <v>453</v>
      </c>
      <c r="O816" s="18" t="s">
        <v>461</v>
      </c>
      <c r="P816" s="28" t="s">
        <v>621</v>
      </c>
      <c r="Q816" s="28" t="s">
        <v>622</v>
      </c>
      <c r="R816" s="18" t="s">
        <v>40</v>
      </c>
      <c r="S816" s="18" t="s">
        <v>1213</v>
      </c>
      <c r="T816" s="18" t="s">
        <v>35</v>
      </c>
      <c r="U816" s="18" t="s">
        <v>2723</v>
      </c>
      <c r="V816" s="18" t="s">
        <v>459</v>
      </c>
      <c r="W816" s="18" t="s">
        <v>67</v>
      </c>
      <c r="X816" s="18" t="s">
        <v>40</v>
      </c>
      <c r="Y816" s="18" t="s">
        <v>40</v>
      </c>
      <c r="Z816" s="19" t="s">
        <v>68</v>
      </c>
      <c r="AA816" s="20">
        <v>307461977278</v>
      </c>
      <c r="AB816" s="19">
        <v>220000000</v>
      </c>
      <c r="AC816" s="21">
        <v>0</v>
      </c>
      <c r="AD816" s="21">
        <v>0</v>
      </c>
      <c r="AE816" s="21">
        <v>0</v>
      </c>
      <c r="AF816" s="21">
        <v>0</v>
      </c>
      <c r="AG816" s="21">
        <v>0</v>
      </c>
      <c r="AH816" s="21">
        <v>0</v>
      </c>
      <c r="AI816" s="21">
        <v>0</v>
      </c>
      <c r="AJ816" s="21">
        <v>22000000</v>
      </c>
      <c r="AK816" s="21">
        <v>49500000</v>
      </c>
      <c r="AL816" s="21">
        <v>49500000</v>
      </c>
      <c r="AM816" s="21">
        <v>49500000</v>
      </c>
      <c r="AN816" s="21">
        <v>49500000</v>
      </c>
      <c r="AO816" s="21">
        <v>0</v>
      </c>
      <c r="AP816" s="21">
        <v>0</v>
      </c>
      <c r="AQ816" s="21">
        <v>0</v>
      </c>
      <c r="AR816" s="21">
        <v>0</v>
      </c>
    </row>
    <row r="817" spans="8:44" ht="29" x14ac:dyDescent="0.35">
      <c r="H817" s="16" t="str">
        <f xml:space="preserve"> _xll.EPMOlapMemberO("[CONTRATO].[PARENTH1].[C77682024]","","C77682024","","000;001")</f>
        <v>C77682024</v>
      </c>
      <c r="I817" s="16" t="str">
        <f xml:space="preserve"> _xll.EPMOlapMemberO("[AREA].[PARENTH1].[10000000025005]","","Gcia. Administración","","000;001")</f>
        <v>Gcia. Administración</v>
      </c>
      <c r="J817" s="17" t="str">
        <f xml:space="preserve"> _xll.EPMOlapMemberO("[RUBRO].[PARENTH1].[5118150001]","","TRAMITES Y LICENCIAS","","000;001")</f>
        <v>TRAMITES Y LICENCIAS</v>
      </c>
      <c r="K817" s="18" t="s">
        <v>2724</v>
      </c>
      <c r="L817" s="18" t="s">
        <v>40</v>
      </c>
      <c r="M817" s="28" t="s">
        <v>452</v>
      </c>
      <c r="N817" s="18" t="s">
        <v>453</v>
      </c>
      <c r="O817" s="18" t="s">
        <v>454</v>
      </c>
      <c r="P817" s="28" t="s">
        <v>2725</v>
      </c>
      <c r="Q817" s="28" t="s">
        <v>486</v>
      </c>
      <c r="R817" s="18" t="s">
        <v>40</v>
      </c>
      <c r="S817" s="18" t="s">
        <v>626</v>
      </c>
      <c r="T817" s="18" t="s">
        <v>35</v>
      </c>
      <c r="U817" s="18" t="s">
        <v>2726</v>
      </c>
      <c r="V817" s="18" t="s">
        <v>459</v>
      </c>
      <c r="W817" s="18" t="s">
        <v>67</v>
      </c>
      <c r="X817" s="18" t="s">
        <v>40</v>
      </c>
      <c r="Y817" s="18" t="s">
        <v>40</v>
      </c>
      <c r="Z817" s="19" t="s">
        <v>68</v>
      </c>
      <c r="AA817" s="20">
        <v>307461977278</v>
      </c>
      <c r="AB817" s="19">
        <v>4900000000</v>
      </c>
      <c r="AC817" s="21">
        <v>0</v>
      </c>
      <c r="AD817" s="21">
        <v>445000000</v>
      </c>
      <c r="AE817" s="21">
        <v>445000000</v>
      </c>
      <c r="AF817" s="21">
        <v>445000000</v>
      </c>
      <c r="AG817" s="21">
        <v>445000000</v>
      </c>
      <c r="AH817" s="21">
        <v>445000000</v>
      </c>
      <c r="AI817" s="21">
        <v>445000000</v>
      </c>
      <c r="AJ817" s="21">
        <v>445000000</v>
      </c>
      <c r="AK817" s="21">
        <v>445000000</v>
      </c>
      <c r="AL817" s="21">
        <v>445000000</v>
      </c>
      <c r="AM817" s="21">
        <v>445000000</v>
      </c>
      <c r="AN817" s="21">
        <v>450000000</v>
      </c>
      <c r="AO817" s="21">
        <v>0</v>
      </c>
      <c r="AP817" s="21">
        <v>0</v>
      </c>
      <c r="AQ817" s="21">
        <v>0</v>
      </c>
      <c r="AR817" s="21">
        <v>0</v>
      </c>
    </row>
    <row r="818" spans="8:44" ht="43.5" x14ac:dyDescent="0.35">
      <c r="H818" s="16" t="str">
        <f xml:space="preserve"> _xll.EPMOlapMemberO("[CONTRATO].[PARENTH1].[C05982024]","","C05982024","","000;001")</f>
        <v>C05982024</v>
      </c>
      <c r="I818" s="16" t="str">
        <f xml:space="preserve"> _xll.EPMOlapMemberO("[AREA].[PARENTH1].[10000000091003]","","Ofic. Tecnologías de","","000;001")</f>
        <v>Ofic. Tecnologías de</v>
      </c>
      <c r="J818" s="17" t="str">
        <f xml:space="preserve"> _xll.EPMOlapMemberO("[RUBRO].[PARENTH1].[5160050000]","","EQUIPO DE COMPUTACION","","000;001")</f>
        <v>EQUIPO DE COMPUTACION</v>
      </c>
      <c r="K818" s="18" t="s">
        <v>2727</v>
      </c>
      <c r="L818" s="18" t="s">
        <v>2728</v>
      </c>
      <c r="M818" s="28" t="s">
        <v>28</v>
      </c>
      <c r="N818" s="18" t="s">
        <v>29</v>
      </c>
      <c r="O818" s="18" t="s">
        <v>980</v>
      </c>
      <c r="P818" s="28" t="s">
        <v>2729</v>
      </c>
      <c r="Q818" s="28" t="s">
        <v>2730</v>
      </c>
      <c r="R818" s="18" t="s">
        <v>131</v>
      </c>
      <c r="S818" s="18" t="s">
        <v>2731</v>
      </c>
      <c r="T818" s="18" t="s">
        <v>432</v>
      </c>
      <c r="U818" s="18" t="s">
        <v>2730</v>
      </c>
      <c r="V818" s="18" t="s">
        <v>2730</v>
      </c>
      <c r="W818" s="18" t="s">
        <v>67</v>
      </c>
      <c r="X818" s="18" t="s">
        <v>39</v>
      </c>
      <c r="Y818" s="18" t="s">
        <v>40</v>
      </c>
      <c r="Z818" s="19" t="s">
        <v>68</v>
      </c>
      <c r="AA818" s="20">
        <v>23835068483</v>
      </c>
      <c r="AB818" s="19">
        <v>180000000</v>
      </c>
      <c r="AC818" s="21">
        <v>0</v>
      </c>
      <c r="AD818" s="21">
        <v>0</v>
      </c>
      <c r="AE818" s="21">
        <v>180000000</v>
      </c>
      <c r="AF818" s="21">
        <v>0</v>
      </c>
      <c r="AG818" s="21">
        <v>0</v>
      </c>
      <c r="AH818" s="21">
        <v>0</v>
      </c>
      <c r="AI818" s="21">
        <v>0</v>
      </c>
      <c r="AJ818" s="21">
        <v>0</v>
      </c>
      <c r="AK818" s="21">
        <v>0</v>
      </c>
      <c r="AL818" s="21">
        <v>0</v>
      </c>
      <c r="AM818" s="21">
        <v>0</v>
      </c>
      <c r="AN818" s="21">
        <v>0</v>
      </c>
      <c r="AO818" s="21">
        <v>0</v>
      </c>
      <c r="AP818" s="21">
        <v>0</v>
      </c>
      <c r="AQ818" s="21">
        <v>0</v>
      </c>
      <c r="AR818" s="21">
        <v>0</v>
      </c>
    </row>
    <row r="819" spans="8:44" ht="43.5" x14ac:dyDescent="0.35">
      <c r="H819" s="16" t="str">
        <f xml:space="preserve"> _xll.EPMOlapMemberO("[CONTRATO].[PARENTH1].[C69042024]","","C69042024","","000;001")</f>
        <v>C69042024</v>
      </c>
      <c r="I819" s="16" t="str">
        <f xml:space="preserve"> _xll.EPMOlapMemberO("[AREA].[PARENTH1].[10000000023003]","","Gerencia Médica","","000;001")</f>
        <v>Gerencia Médica</v>
      </c>
      <c r="J819" s="17" t="str">
        <f xml:space="preserve"> _xll.EPMOlapMemberO("[RUBRO].[PARENTH1].[5130200000]","","AVALUOS","","000;001")</f>
        <v>AVALUOS</v>
      </c>
      <c r="K819" s="18" t="s">
        <v>2732</v>
      </c>
      <c r="L819" s="18" t="s">
        <v>40</v>
      </c>
      <c r="M819" s="28" t="s">
        <v>134</v>
      </c>
      <c r="N819" s="18" t="s">
        <v>29</v>
      </c>
      <c r="O819" s="18" t="s">
        <v>61</v>
      </c>
      <c r="P819" s="28" t="s">
        <v>2733</v>
      </c>
      <c r="Q819" s="28" t="s">
        <v>2734</v>
      </c>
      <c r="R819" s="18" t="s">
        <v>2286</v>
      </c>
      <c r="S819" s="18" t="s">
        <v>626</v>
      </c>
      <c r="T819" s="18" t="s">
        <v>35</v>
      </c>
      <c r="U819" s="18" t="s">
        <v>149</v>
      </c>
      <c r="V819" s="18" t="s">
        <v>989</v>
      </c>
      <c r="W819" s="18" t="s">
        <v>67</v>
      </c>
      <c r="X819" s="18" t="s">
        <v>53</v>
      </c>
      <c r="Y819" s="18" t="s">
        <v>140</v>
      </c>
      <c r="Z819" s="19" t="s">
        <v>68</v>
      </c>
      <c r="AA819" s="20">
        <v>2446259644</v>
      </c>
      <c r="AB819" s="19">
        <v>52500000</v>
      </c>
      <c r="AC819" s="21">
        <v>0</v>
      </c>
      <c r="AD819" s="21">
        <v>0</v>
      </c>
      <c r="AE819" s="21">
        <v>2500000</v>
      </c>
      <c r="AF819" s="21">
        <v>5000000</v>
      </c>
      <c r="AG819" s="21">
        <v>5000000</v>
      </c>
      <c r="AH819" s="21">
        <v>5000000</v>
      </c>
      <c r="AI819" s="21">
        <v>5000000</v>
      </c>
      <c r="AJ819" s="21">
        <v>5000000</v>
      </c>
      <c r="AK819" s="21">
        <v>5000000</v>
      </c>
      <c r="AL819" s="21">
        <v>5000000</v>
      </c>
      <c r="AM819" s="21">
        <v>5000000</v>
      </c>
      <c r="AN819" s="21">
        <v>10000000</v>
      </c>
      <c r="AO819" s="21">
        <v>0</v>
      </c>
      <c r="AP819" s="21">
        <v>0</v>
      </c>
      <c r="AQ819" s="21">
        <v>0</v>
      </c>
      <c r="AR819" s="21">
        <v>0</v>
      </c>
    </row>
    <row r="820" spans="8:44" ht="29" x14ac:dyDescent="0.35">
      <c r="H820" s="16" t="str">
        <f xml:space="preserve"> _xll.EPMOlapMemberO("[CONTRATO].[PARENTH1].[C83192024]","","C83192024","","000;001")</f>
        <v>C83192024</v>
      </c>
      <c r="I820" s="16" t="str">
        <f xml:space="preserve"> _xll.EPMOlapMemberO("[AREA].[PARENTH1].[10000000025005]","","Gcia. Administración","","000;001")</f>
        <v>Gcia. Administración</v>
      </c>
      <c r="J820" s="17" t="str">
        <f xml:space="preserve"> _xll.EPMOlapMemberO("[RUBRO].[PARENTH1].[5118150001]","","TRAMITES Y LICENCIAS","","000;001")</f>
        <v>TRAMITES Y LICENCIAS</v>
      </c>
      <c r="K820" s="18" t="s">
        <v>2735</v>
      </c>
      <c r="L820" s="18" t="s">
        <v>40</v>
      </c>
      <c r="M820" s="28" t="s">
        <v>452</v>
      </c>
      <c r="N820" s="18" t="s">
        <v>453</v>
      </c>
      <c r="O820" s="18" t="s">
        <v>454</v>
      </c>
      <c r="P820" s="28" t="s">
        <v>476</v>
      </c>
      <c r="Q820" s="28" t="s">
        <v>463</v>
      </c>
      <c r="R820" s="18" t="s">
        <v>40</v>
      </c>
      <c r="S820" s="18" t="s">
        <v>838</v>
      </c>
      <c r="T820" s="18" t="s">
        <v>224</v>
      </c>
      <c r="U820" s="18" t="s">
        <v>2736</v>
      </c>
      <c r="V820" s="18" t="s">
        <v>459</v>
      </c>
      <c r="W820" s="18" t="s">
        <v>67</v>
      </c>
      <c r="X820" s="18" t="s">
        <v>40</v>
      </c>
      <c r="Y820" s="18" t="s">
        <v>40</v>
      </c>
      <c r="Z820" s="19" t="s">
        <v>68</v>
      </c>
      <c r="AA820" s="20">
        <v>307461977278</v>
      </c>
      <c r="AB820" s="19">
        <v>6933412448</v>
      </c>
      <c r="AC820" s="21">
        <v>0</v>
      </c>
      <c r="AD820" s="21">
        <v>0</v>
      </c>
      <c r="AE820" s="21">
        <v>1733353112</v>
      </c>
      <c r="AF820" s="21">
        <v>1733353112</v>
      </c>
      <c r="AG820" s="21">
        <v>1733353112</v>
      </c>
      <c r="AH820" s="21">
        <v>1733353112</v>
      </c>
      <c r="AI820" s="21">
        <v>0</v>
      </c>
      <c r="AJ820" s="21">
        <v>0</v>
      </c>
      <c r="AK820" s="21">
        <v>0</v>
      </c>
      <c r="AL820" s="21">
        <v>0</v>
      </c>
      <c r="AM820" s="21">
        <v>0</v>
      </c>
      <c r="AN820" s="21">
        <v>0</v>
      </c>
      <c r="AO820" s="21">
        <v>0</v>
      </c>
      <c r="AP820" s="21">
        <v>0</v>
      </c>
      <c r="AQ820" s="21">
        <v>0</v>
      </c>
      <c r="AR820" s="21">
        <v>0</v>
      </c>
    </row>
    <row r="821" spans="8:44" ht="29" x14ac:dyDescent="0.35">
      <c r="H821" s="16" t="str">
        <f xml:space="preserve"> _xll.EPMOlapMemberO("[CONTRATO].[PARENTH1].[C24222024]","","C24222024","","000;001")</f>
        <v>C24222024</v>
      </c>
      <c r="I821" s="16" t="str">
        <f xml:space="preserve"> _xll.EPMOlapMemberO("[AREA].[PARENTH1].[10000000095001]","","Secretaría General y","","000;001")</f>
        <v>Secretaría General y</v>
      </c>
      <c r="J821" s="17" t="str">
        <f xml:space="preserve"> _xll.EPMOlapMemberO("[RUBRO].[PARENTH1].[5150050003]","","N_CONTRUBUCION_SFC","","000;001")</f>
        <v>N_CONTRUBUCION_SFC</v>
      </c>
      <c r="K821" s="18" t="s">
        <v>2737</v>
      </c>
      <c r="L821" s="18" t="s">
        <v>40</v>
      </c>
      <c r="M821" s="28" t="s">
        <v>1847</v>
      </c>
      <c r="N821" s="18" t="s">
        <v>29</v>
      </c>
      <c r="O821" s="18" t="s">
        <v>1862</v>
      </c>
      <c r="P821" s="28" t="s">
        <v>2738</v>
      </c>
      <c r="Q821" s="28" t="s">
        <v>2739</v>
      </c>
      <c r="R821" s="18" t="s">
        <v>40</v>
      </c>
      <c r="S821" s="18" t="s">
        <v>609</v>
      </c>
      <c r="T821" s="18" t="s">
        <v>35</v>
      </c>
      <c r="U821" s="18" t="s">
        <v>2740</v>
      </c>
      <c r="V821" s="18" t="s">
        <v>1851</v>
      </c>
      <c r="W821" s="18" t="s">
        <v>52</v>
      </c>
      <c r="X821" s="18" t="s">
        <v>40</v>
      </c>
      <c r="Y821" s="18" t="s">
        <v>2741</v>
      </c>
      <c r="Z821" s="19" t="s">
        <v>40</v>
      </c>
      <c r="AA821" s="20">
        <v>4182597790</v>
      </c>
      <c r="AB821" s="19">
        <v>1222500</v>
      </c>
      <c r="AC821" s="21">
        <v>0</v>
      </c>
      <c r="AD821" s="21">
        <v>0</v>
      </c>
      <c r="AE821" s="21">
        <v>1222500</v>
      </c>
      <c r="AF821" s="21">
        <v>0</v>
      </c>
      <c r="AG821" s="21">
        <v>0</v>
      </c>
      <c r="AH821" s="21">
        <v>0</v>
      </c>
      <c r="AI821" s="21">
        <v>0</v>
      </c>
      <c r="AJ821" s="21">
        <v>0</v>
      </c>
      <c r="AK821" s="21">
        <v>0</v>
      </c>
      <c r="AL821" s="21">
        <v>0</v>
      </c>
      <c r="AM821" s="21">
        <v>0</v>
      </c>
      <c r="AN821" s="21">
        <v>0</v>
      </c>
      <c r="AO821" s="21">
        <v>0</v>
      </c>
      <c r="AP821" s="21">
        <v>0</v>
      </c>
      <c r="AQ821" s="21">
        <v>0</v>
      </c>
      <c r="AR821" s="21">
        <v>0</v>
      </c>
    </row>
    <row r="822" spans="8:44" ht="29" x14ac:dyDescent="0.35">
      <c r="H822" s="16" t="str">
        <f xml:space="preserve"> _xll.EPMOlapMemberO("[CONTRATO].[PARENTH1].[C79372024]","","C79372024","","000;001")</f>
        <v>C79372024</v>
      </c>
      <c r="I822" s="16" t="str">
        <f xml:space="preserve"> _xll.EPMOlapMemberO("[AREA].[PARENTH1].[10000000025005]","","Gcia. Administración","","000;001")</f>
        <v>Gcia. Administración</v>
      </c>
      <c r="J822" s="17" t="str">
        <f xml:space="preserve"> _xll.EPMOlapMemberO("[RUBRO].[PARENTH1].[5118150001]","","TRAMITES Y LICENCIAS","","000;001")</f>
        <v>TRAMITES Y LICENCIAS</v>
      </c>
      <c r="K822" s="18" t="s">
        <v>2742</v>
      </c>
      <c r="L822" s="18" t="s">
        <v>40</v>
      </c>
      <c r="M822" s="28" t="s">
        <v>452</v>
      </c>
      <c r="N822" s="18" t="s">
        <v>453</v>
      </c>
      <c r="O822" s="18" t="s">
        <v>454</v>
      </c>
      <c r="P822" s="28" t="s">
        <v>2743</v>
      </c>
      <c r="Q822" s="28" t="s">
        <v>622</v>
      </c>
      <c r="R822" s="18" t="s">
        <v>40</v>
      </c>
      <c r="S822" s="18" t="s">
        <v>626</v>
      </c>
      <c r="T822" s="18" t="s">
        <v>49</v>
      </c>
      <c r="U822" s="18" t="s">
        <v>2744</v>
      </c>
      <c r="V822" s="18" t="s">
        <v>459</v>
      </c>
      <c r="W822" s="18" t="s">
        <v>67</v>
      </c>
      <c r="X822" s="18" t="s">
        <v>40</v>
      </c>
      <c r="Y822" s="18" t="s">
        <v>40</v>
      </c>
      <c r="Z822" s="19" t="s">
        <v>68</v>
      </c>
      <c r="AA822" s="20">
        <v>307461977278</v>
      </c>
      <c r="AB822" s="19">
        <v>100000000</v>
      </c>
      <c r="AC822" s="21">
        <v>0</v>
      </c>
      <c r="AD822" s="21">
        <v>9090000</v>
      </c>
      <c r="AE822" s="21">
        <v>9090000</v>
      </c>
      <c r="AF822" s="21">
        <v>9090000</v>
      </c>
      <c r="AG822" s="21">
        <v>9090000</v>
      </c>
      <c r="AH822" s="21">
        <v>9090000</v>
      </c>
      <c r="AI822" s="21">
        <v>9090000</v>
      </c>
      <c r="AJ822" s="21">
        <v>9090000</v>
      </c>
      <c r="AK822" s="21">
        <v>9090000</v>
      </c>
      <c r="AL822" s="21">
        <v>9090000</v>
      </c>
      <c r="AM822" s="21">
        <v>9090000</v>
      </c>
      <c r="AN822" s="21">
        <v>9100000</v>
      </c>
      <c r="AO822" s="21">
        <v>0</v>
      </c>
      <c r="AP822" s="21">
        <v>0</v>
      </c>
      <c r="AQ822" s="21">
        <v>0</v>
      </c>
      <c r="AR822" s="21">
        <v>0</v>
      </c>
    </row>
    <row r="823" spans="8:44" ht="26" x14ac:dyDescent="0.35">
      <c r="H823" s="16" t="str">
        <f xml:space="preserve"> _xll.EPMOlapMemberO("[CONTRATO].[PARENTH1].[C79382024]","","C79382024","","000;001")</f>
        <v>C79382024</v>
      </c>
      <c r="I823" s="16" t="str">
        <f xml:space="preserve"> _xll.EPMOlapMemberO("[AREA].[PARENTH1].[10000000025005]","","Gcia. Administración","","000;001")</f>
        <v>Gcia. Administración</v>
      </c>
      <c r="J823" s="17" t="str">
        <f xml:space="preserve"> _xll.EPMOlapMemberO("[RUBRO].[PARENTH1].[5118150001]","","TRAMITES Y LICENCIAS","","000;001")</f>
        <v>TRAMITES Y LICENCIAS</v>
      </c>
      <c r="K823" s="18" t="s">
        <v>2745</v>
      </c>
      <c r="L823" s="18" t="s">
        <v>40</v>
      </c>
      <c r="M823" s="28" t="s">
        <v>452</v>
      </c>
      <c r="N823" s="18" t="s">
        <v>453</v>
      </c>
      <c r="O823" s="18" t="s">
        <v>461</v>
      </c>
      <c r="P823" s="28" t="s">
        <v>2746</v>
      </c>
      <c r="Q823" s="28" t="s">
        <v>622</v>
      </c>
      <c r="R823" s="18" t="s">
        <v>40</v>
      </c>
      <c r="S823" s="18" t="s">
        <v>626</v>
      </c>
      <c r="T823" s="18" t="s">
        <v>49</v>
      </c>
      <c r="U823" s="18" t="s">
        <v>2747</v>
      </c>
      <c r="V823" s="18" t="s">
        <v>459</v>
      </c>
      <c r="W823" s="18" t="s">
        <v>67</v>
      </c>
      <c r="X823" s="18" t="s">
        <v>40</v>
      </c>
      <c r="Y823" s="18" t="s">
        <v>40</v>
      </c>
      <c r="Z823" s="19" t="s">
        <v>68</v>
      </c>
      <c r="AA823" s="20">
        <v>307461977278</v>
      </c>
      <c r="AB823" s="19">
        <v>16949153</v>
      </c>
      <c r="AC823" s="21">
        <v>0</v>
      </c>
      <c r="AD823" s="21">
        <v>1694915</v>
      </c>
      <c r="AE823" s="21">
        <v>1694915</v>
      </c>
      <c r="AF823" s="21">
        <v>1694915</v>
      </c>
      <c r="AG823" s="21">
        <v>1694915</v>
      </c>
      <c r="AH823" s="21">
        <v>1694915</v>
      </c>
      <c r="AI823" s="21">
        <v>1694915</v>
      </c>
      <c r="AJ823" s="21">
        <v>1694915</v>
      </c>
      <c r="AK823" s="21">
        <v>1694915</v>
      </c>
      <c r="AL823" s="21">
        <v>1694915</v>
      </c>
      <c r="AM823" s="21">
        <v>1694918</v>
      </c>
      <c r="AN823" s="21">
        <v>0</v>
      </c>
      <c r="AO823" s="21">
        <v>0</v>
      </c>
      <c r="AP823" s="21">
        <v>0</v>
      </c>
      <c r="AQ823" s="21">
        <v>0</v>
      </c>
      <c r="AR823" s="21">
        <v>0</v>
      </c>
    </row>
    <row r="824" spans="8:44" ht="104" x14ac:dyDescent="0.35">
      <c r="H824" s="16" t="str">
        <f xml:space="preserve"> _xll.EPMOlapMemberO("[CONTRATO].[PARENTH1].[C20482024]","","C20482024","","000;001")</f>
        <v>C20482024</v>
      </c>
      <c r="I824" s="16" t="str">
        <f xml:space="preserve"> _xll.EPMOlapMemberO("[AREA].[PARENTH1].[10000000095005]","","Gcia. Talento Humano","","000;001")</f>
        <v>Gcia. Talento Humano</v>
      </c>
      <c r="J824" s="22" t="str">
        <f xml:space="preserve"> _xll.EPMOlapMemberO("[RUBRO].[PARENTH2].[5104950001]","","INTERESES (RENDIMIENTOS) PASIVO SISTEMA GENERAL DE","","000;001")</f>
        <v>INTERESES (RENDIMIENTOS) PASIVO SISTEMA GENERAL DE</v>
      </c>
      <c r="K824" s="18" t="s">
        <v>2748</v>
      </c>
      <c r="L824" s="18" t="s">
        <v>40</v>
      </c>
      <c r="M824" s="28" t="s">
        <v>2457</v>
      </c>
      <c r="N824" s="18" t="s">
        <v>2535</v>
      </c>
      <c r="O824" s="18" t="s">
        <v>395</v>
      </c>
      <c r="P824" s="28" t="s">
        <v>2749</v>
      </c>
      <c r="Q824" s="28" t="s">
        <v>2750</v>
      </c>
      <c r="R824" s="18" t="s">
        <v>40</v>
      </c>
      <c r="S824" s="18" t="s">
        <v>48</v>
      </c>
      <c r="T824" s="18" t="s">
        <v>35</v>
      </c>
      <c r="U824" s="18" t="s">
        <v>2751</v>
      </c>
      <c r="V824" s="18" t="s">
        <v>2462</v>
      </c>
      <c r="W824" s="18" t="s">
        <v>67</v>
      </c>
      <c r="X824" s="18" t="s">
        <v>68</v>
      </c>
      <c r="Y824" s="18" t="s">
        <v>2752</v>
      </c>
      <c r="Z824" s="19" t="s">
        <v>68</v>
      </c>
      <c r="AA824" s="20">
        <v>0</v>
      </c>
      <c r="AB824" s="19">
        <v>355673</v>
      </c>
      <c r="AC824" s="21">
        <v>0</v>
      </c>
      <c r="AD824" s="21">
        <v>0</v>
      </c>
      <c r="AE824" s="21">
        <v>0</v>
      </c>
      <c r="AF824" s="21">
        <v>118559</v>
      </c>
      <c r="AG824" s="21">
        <v>0</v>
      </c>
      <c r="AH824" s="21">
        <v>0</v>
      </c>
      <c r="AI824" s="21">
        <v>0</v>
      </c>
      <c r="AJ824" s="21">
        <v>118557</v>
      </c>
      <c r="AK824" s="21">
        <v>0</v>
      </c>
      <c r="AL824" s="21">
        <v>0</v>
      </c>
      <c r="AM824" s="21">
        <v>0</v>
      </c>
      <c r="AN824" s="21">
        <v>118557</v>
      </c>
      <c r="AO824" s="21">
        <v>0</v>
      </c>
      <c r="AP824" s="21">
        <v>0</v>
      </c>
      <c r="AQ824" s="21">
        <v>0</v>
      </c>
      <c r="AR824" s="21">
        <v>0</v>
      </c>
    </row>
    <row r="825" spans="8:44" ht="26" x14ac:dyDescent="0.35">
      <c r="H825" s="16" t="str">
        <f xml:space="preserve"> _xll.EPMOlapMemberO("[CONTRATO].[PARENTH1].[C81222024]","","C81222024","","000;001")</f>
        <v>C81222024</v>
      </c>
      <c r="I825" s="16" t="str">
        <f xml:space="preserve"> _xll.EPMOlapMemberO("[AREA].[PARENTH1].[10000000025005]","","Gcia. Administración","","000;001")</f>
        <v>Gcia. Administración</v>
      </c>
      <c r="J825" s="17" t="str">
        <f xml:space="preserve"> _xll.EPMOlapMemberO("[RUBRO].[PARENTH1].[5118150001]","","TRAMITES Y LICENCIAS","","000;001")</f>
        <v>TRAMITES Y LICENCIAS</v>
      </c>
      <c r="K825" s="18" t="s">
        <v>2753</v>
      </c>
      <c r="L825" s="18" t="s">
        <v>40</v>
      </c>
      <c r="M825" s="28" t="s">
        <v>452</v>
      </c>
      <c r="N825" s="18" t="s">
        <v>453</v>
      </c>
      <c r="O825" s="18" t="s">
        <v>454</v>
      </c>
      <c r="P825" s="28" t="s">
        <v>1652</v>
      </c>
      <c r="Q825" s="28" t="s">
        <v>796</v>
      </c>
      <c r="R825" s="18" t="s">
        <v>40</v>
      </c>
      <c r="S825" s="18" t="s">
        <v>626</v>
      </c>
      <c r="T825" s="18" t="s">
        <v>35</v>
      </c>
      <c r="U825" s="18" t="s">
        <v>821</v>
      </c>
      <c r="V825" s="18" t="s">
        <v>459</v>
      </c>
      <c r="W825" s="18" t="s">
        <v>67</v>
      </c>
      <c r="X825" s="18" t="s">
        <v>40</v>
      </c>
      <c r="Y825" s="18" t="s">
        <v>40</v>
      </c>
      <c r="Z825" s="19" t="s">
        <v>68</v>
      </c>
      <c r="AA825" s="20">
        <v>307461977278</v>
      </c>
      <c r="AB825" s="19">
        <v>100000000</v>
      </c>
      <c r="AC825" s="21">
        <v>0</v>
      </c>
      <c r="AD825" s="21">
        <v>9090909</v>
      </c>
      <c r="AE825" s="21">
        <v>9090909</v>
      </c>
      <c r="AF825" s="21">
        <v>9090909</v>
      </c>
      <c r="AG825" s="21">
        <v>9090909</v>
      </c>
      <c r="AH825" s="21">
        <v>9090909</v>
      </c>
      <c r="AI825" s="21">
        <v>9090909</v>
      </c>
      <c r="AJ825" s="21">
        <v>9090909</v>
      </c>
      <c r="AK825" s="21">
        <v>9090909</v>
      </c>
      <c r="AL825" s="21">
        <v>9090909</v>
      </c>
      <c r="AM825" s="21">
        <v>9090909</v>
      </c>
      <c r="AN825" s="21">
        <v>9090910</v>
      </c>
      <c r="AO825" s="21">
        <v>0</v>
      </c>
      <c r="AP825" s="21">
        <v>0</v>
      </c>
      <c r="AQ825" s="21">
        <v>0</v>
      </c>
      <c r="AR825" s="21">
        <v>0</v>
      </c>
    </row>
    <row r="826" spans="8:44" ht="65" x14ac:dyDescent="0.35">
      <c r="H826" s="16" t="str">
        <f xml:space="preserve"> _xll.EPMOlapMemberO("[CONTRATO].[PARENTH1].[C45352024]","","C45352024","","000;001")</f>
        <v>C45352024</v>
      </c>
      <c r="I826" s="16" t="str">
        <f xml:space="preserve"> _xll.EPMOlapMemberO("[AREA].[PARENTH1].[10000000020003]","","Gcia. Afiliaciones y","","000;001")</f>
        <v>Gcia. Afiliaciones y</v>
      </c>
      <c r="J826" s="17" t="str">
        <f xml:space="preserve"> _xll.EPMOlapMemberO("[RUBRO].[PARENTH1].[5190300006]","","PROYECTO 5 PROCESAMIENTO DE INFORMACION - SYC","","000;001")</f>
        <v>PROYECTO 5 PROCESAMIENTO DE INFORMACION - SYC</v>
      </c>
      <c r="K826" s="18" t="s">
        <v>2754</v>
      </c>
      <c r="L826" s="18" t="s">
        <v>40</v>
      </c>
      <c r="M826" s="28" t="s">
        <v>60</v>
      </c>
      <c r="N826" s="18" t="s">
        <v>29</v>
      </c>
      <c r="O826" s="18" t="s">
        <v>234</v>
      </c>
      <c r="P826" s="28" t="s">
        <v>2755</v>
      </c>
      <c r="Q826" s="28" t="s">
        <v>236</v>
      </c>
      <c r="R826" s="18" t="s">
        <v>120</v>
      </c>
      <c r="S826" s="18" t="s">
        <v>2756</v>
      </c>
      <c r="T826" s="18" t="s">
        <v>2757</v>
      </c>
      <c r="U826" s="18" t="s">
        <v>236</v>
      </c>
      <c r="V826" s="18" t="s">
        <v>66</v>
      </c>
      <c r="W826" s="18" t="s">
        <v>67</v>
      </c>
      <c r="X826" s="18" t="s">
        <v>39</v>
      </c>
      <c r="Y826" s="18" t="s">
        <v>40</v>
      </c>
      <c r="Z826" s="19" t="s">
        <v>68</v>
      </c>
      <c r="AA826" s="20">
        <v>47394741139</v>
      </c>
      <c r="AB826" s="19">
        <v>800000000</v>
      </c>
      <c r="AC826" s="21">
        <v>800000000</v>
      </c>
      <c r="AD826" s="21">
        <v>0</v>
      </c>
      <c r="AE826" s="21">
        <v>0</v>
      </c>
      <c r="AF826" s="21">
        <v>0</v>
      </c>
      <c r="AG826" s="21">
        <v>0</v>
      </c>
      <c r="AH826" s="21">
        <v>0</v>
      </c>
      <c r="AI826" s="21">
        <v>0</v>
      </c>
      <c r="AJ826" s="21">
        <v>0</v>
      </c>
      <c r="AK826" s="21">
        <v>0</v>
      </c>
      <c r="AL826" s="21">
        <v>0</v>
      </c>
      <c r="AM826" s="21">
        <v>0</v>
      </c>
      <c r="AN826" s="21">
        <v>0</v>
      </c>
      <c r="AO826" s="21">
        <v>0</v>
      </c>
      <c r="AP826" s="21">
        <v>0</v>
      </c>
      <c r="AQ826" s="21">
        <v>0</v>
      </c>
      <c r="AR826" s="21">
        <v>0</v>
      </c>
    </row>
    <row r="827" spans="8:44" ht="43.5" x14ac:dyDescent="0.35">
      <c r="H827" s="16" t="str">
        <f xml:space="preserve"> _xll.EPMOlapMemberO("[CONTRATO].[PARENTH1].[C45362024]","","C45362024","","000;001")</f>
        <v>C45362024</v>
      </c>
      <c r="I827" s="16" t="str">
        <f xml:space="preserve"> _xll.EPMOlapMemberO("[AREA].[PARENTH1].[10000000020005]","","Gcia. Recaudo y Cart","","000;001")</f>
        <v>Gcia. Recaudo y Cart</v>
      </c>
      <c r="J827" s="17" t="str">
        <f xml:space="preserve"> _xll.EPMOlapMemberO("[RUBRO].[PARENTH1].[5130950003]","","POR GESTIONES DE COBRANZA","","000;001")</f>
        <v>POR GESTIONES DE COBRANZA</v>
      </c>
      <c r="K827" s="18" t="s">
        <v>2758</v>
      </c>
      <c r="L827" s="18" t="s">
        <v>2759</v>
      </c>
      <c r="M827" s="28" t="s">
        <v>109</v>
      </c>
      <c r="N827" s="18" t="s">
        <v>29</v>
      </c>
      <c r="O827" s="18" t="s">
        <v>110</v>
      </c>
      <c r="P827" s="28" t="s">
        <v>111</v>
      </c>
      <c r="Q827" s="28" t="s">
        <v>2760</v>
      </c>
      <c r="R827" s="18" t="s">
        <v>64</v>
      </c>
      <c r="S827" s="18" t="s">
        <v>903</v>
      </c>
      <c r="T827" s="18" t="s">
        <v>2761</v>
      </c>
      <c r="U827" s="18" t="s">
        <v>2762</v>
      </c>
      <c r="V827" s="18" t="s">
        <v>66</v>
      </c>
      <c r="W827" s="18" t="s">
        <v>67</v>
      </c>
      <c r="X827" s="18" t="s">
        <v>39</v>
      </c>
      <c r="Y827" s="18" t="s">
        <v>40</v>
      </c>
      <c r="Z827" s="19" t="s">
        <v>68</v>
      </c>
      <c r="AA827" s="20">
        <v>5456352712</v>
      </c>
      <c r="AB827" s="19">
        <v>139058931</v>
      </c>
      <c r="AC827" s="21">
        <v>139058931</v>
      </c>
      <c r="AD827" s="21">
        <v>0</v>
      </c>
      <c r="AE827" s="21">
        <v>0</v>
      </c>
      <c r="AF827" s="21">
        <v>0</v>
      </c>
      <c r="AG827" s="21">
        <v>0</v>
      </c>
      <c r="AH827" s="21">
        <v>0</v>
      </c>
      <c r="AI827" s="21">
        <v>0</v>
      </c>
      <c r="AJ827" s="21">
        <v>0</v>
      </c>
      <c r="AK827" s="21">
        <v>0</v>
      </c>
      <c r="AL827" s="21">
        <v>0</v>
      </c>
      <c r="AM827" s="21">
        <v>0</v>
      </c>
      <c r="AN827" s="21">
        <v>0</v>
      </c>
      <c r="AO827" s="21">
        <v>0</v>
      </c>
      <c r="AP827" s="21">
        <v>0</v>
      </c>
      <c r="AQ827" s="21">
        <v>0</v>
      </c>
      <c r="AR827" s="21">
        <v>0</v>
      </c>
    </row>
    <row r="828" spans="8:44" ht="29" x14ac:dyDescent="0.35">
      <c r="H828" s="16" t="str">
        <f xml:space="preserve"> _xll.EPMOlapMemberO("[CONTRATO].[PARENTH1].[C82112024]","","C82112024","","000;001")</f>
        <v>C82112024</v>
      </c>
      <c r="I828" s="16" t="str">
        <f xml:space="preserve"> _xll.EPMOlapMemberO("[AREA].[PARENTH1].[10000000025005]","","Gcia. Administración","","000;001")</f>
        <v>Gcia. Administración</v>
      </c>
      <c r="J828" s="17" t="str">
        <f xml:space="preserve"> _xll.EPMOlapMemberO("[RUBRO].[PARENTH1].[5118150001]","","TRAMITES Y LICENCIAS","","000;001")</f>
        <v>TRAMITES Y LICENCIAS</v>
      </c>
      <c r="K828" s="18" t="s">
        <v>2763</v>
      </c>
      <c r="L828" s="18" t="s">
        <v>40</v>
      </c>
      <c r="M828" s="28" t="s">
        <v>452</v>
      </c>
      <c r="N828" s="18" t="s">
        <v>453</v>
      </c>
      <c r="O828" s="18" t="s">
        <v>461</v>
      </c>
      <c r="P828" s="28" t="s">
        <v>820</v>
      </c>
      <c r="Q828" s="28" t="s">
        <v>479</v>
      </c>
      <c r="R828" s="18" t="s">
        <v>40</v>
      </c>
      <c r="S828" s="18" t="s">
        <v>838</v>
      </c>
      <c r="T828" s="18" t="s">
        <v>35</v>
      </c>
      <c r="U828" s="18" t="s">
        <v>2764</v>
      </c>
      <c r="V828" s="18" t="s">
        <v>459</v>
      </c>
      <c r="W828" s="18" t="s">
        <v>67</v>
      </c>
      <c r="X828" s="18" t="s">
        <v>40</v>
      </c>
      <c r="Y828" s="18" t="s">
        <v>40</v>
      </c>
      <c r="Z828" s="19" t="s">
        <v>68</v>
      </c>
      <c r="AA828" s="20">
        <v>307461977278</v>
      </c>
      <c r="AB828" s="19">
        <v>199984000</v>
      </c>
      <c r="AC828" s="21">
        <v>0</v>
      </c>
      <c r="AD828" s="21">
        <v>0</v>
      </c>
      <c r="AE828" s="21">
        <v>19998400</v>
      </c>
      <c r="AF828" s="21">
        <v>19998400</v>
      </c>
      <c r="AG828" s="21">
        <v>19998400</v>
      </c>
      <c r="AH828" s="21">
        <v>19998400</v>
      </c>
      <c r="AI828" s="21">
        <v>19998400</v>
      </c>
      <c r="AJ828" s="21">
        <v>19998400</v>
      </c>
      <c r="AK828" s="21">
        <v>19998400</v>
      </c>
      <c r="AL828" s="21">
        <v>19998400</v>
      </c>
      <c r="AM828" s="21">
        <v>19998400</v>
      </c>
      <c r="AN828" s="21">
        <v>19998400</v>
      </c>
      <c r="AO828" s="21">
        <v>0</v>
      </c>
      <c r="AP828" s="21">
        <v>0</v>
      </c>
      <c r="AQ828" s="21">
        <v>0</v>
      </c>
      <c r="AR828" s="21">
        <v>0</v>
      </c>
    </row>
    <row r="829" spans="8:44" ht="26" x14ac:dyDescent="0.35">
      <c r="H829" s="16" t="str">
        <f xml:space="preserve"> _xll.EPMOlapMemberO("[CONTRATO].[PARENTH1].[C82122024]","","C82122024","","000;001")</f>
        <v>C82122024</v>
      </c>
      <c r="I829" s="16" t="str">
        <f xml:space="preserve"> _xll.EPMOlapMemberO("[AREA].[PARENTH1].[10000000025005]","","Gcia. Administración","","000;001")</f>
        <v>Gcia. Administración</v>
      </c>
      <c r="J829" s="17" t="str">
        <f xml:space="preserve"> _xll.EPMOlapMemberO("[RUBRO].[PARENTH1].[5118150001]","","TRAMITES Y LICENCIAS","","000;001")</f>
        <v>TRAMITES Y LICENCIAS</v>
      </c>
      <c r="K829" s="36" t="s">
        <v>2765</v>
      </c>
      <c r="L829" s="18" t="s">
        <v>40</v>
      </c>
      <c r="M829" s="28" t="s">
        <v>452</v>
      </c>
      <c r="N829" s="18" t="s">
        <v>453</v>
      </c>
      <c r="O829" s="18" t="s">
        <v>461</v>
      </c>
      <c r="P829" s="28" t="s">
        <v>863</v>
      </c>
      <c r="Q829" s="28" t="s">
        <v>479</v>
      </c>
      <c r="R829" s="18" t="s">
        <v>40</v>
      </c>
      <c r="S829" s="18" t="s">
        <v>2604</v>
      </c>
      <c r="T829" s="18" t="s">
        <v>35</v>
      </c>
      <c r="U829" s="18" t="s">
        <v>2766</v>
      </c>
      <c r="V829" s="18" t="s">
        <v>459</v>
      </c>
      <c r="W829" s="18" t="s">
        <v>67</v>
      </c>
      <c r="X829" s="18" t="s">
        <v>40</v>
      </c>
      <c r="Y829" s="18" t="s">
        <v>40</v>
      </c>
      <c r="Z829" s="19" t="s">
        <v>68</v>
      </c>
      <c r="AA829" s="20">
        <v>307461977278</v>
      </c>
      <c r="AB829" s="19">
        <v>570000000</v>
      </c>
      <c r="AC829" s="21">
        <v>0</v>
      </c>
      <c r="AD829" s="21">
        <v>0</v>
      </c>
      <c r="AE829" s="21">
        <v>0</v>
      </c>
      <c r="AF829" s="21">
        <v>0</v>
      </c>
      <c r="AG829" s="21">
        <v>0</v>
      </c>
      <c r="AH829" s="21">
        <v>0</v>
      </c>
      <c r="AI829" s="21">
        <v>0</v>
      </c>
      <c r="AJ829" s="21">
        <v>0</v>
      </c>
      <c r="AK829" s="21">
        <v>250000000</v>
      </c>
      <c r="AL829" s="21">
        <v>150000000</v>
      </c>
      <c r="AM829" s="21">
        <v>150000000</v>
      </c>
      <c r="AN829" s="21">
        <v>20000000</v>
      </c>
      <c r="AO829" s="21">
        <v>0</v>
      </c>
      <c r="AP829" s="21">
        <v>0</v>
      </c>
      <c r="AQ829" s="21">
        <v>0</v>
      </c>
      <c r="AR829" s="21">
        <v>0</v>
      </c>
    </row>
    <row r="830" spans="8:44" ht="29" x14ac:dyDescent="0.35">
      <c r="H830" s="16" t="str">
        <f xml:space="preserve"> _xll.EPMOlapMemberO("[CONTRATO].[PARENTH1].[C05992024]","","C05992024","","000;001")</f>
        <v>C05992024</v>
      </c>
      <c r="I830" s="16" t="str">
        <f xml:space="preserve"> _xll.EPMOlapMemberO("[AREA].[PARENTH1].[10000000091003]","","Ofic. Tecnologías de","","000;001")</f>
        <v>Ofic. Tecnologías de</v>
      </c>
      <c r="J830" s="17" t="str">
        <f xml:space="preserve"> _xll.EPMOlapMemberO("[RUBRO].[PARENTH1].[5160050000]","","EQUIPO DE COMPUTACION","","000;001")</f>
        <v>EQUIPO DE COMPUTACION</v>
      </c>
      <c r="K830" s="18" t="s">
        <v>2767</v>
      </c>
      <c r="L830" s="18" t="s">
        <v>40</v>
      </c>
      <c r="M830" s="28" t="s">
        <v>28</v>
      </c>
      <c r="N830" s="18" t="s">
        <v>29</v>
      </c>
      <c r="O830" s="18" t="s">
        <v>980</v>
      </c>
      <c r="P830" s="28" t="s">
        <v>1239</v>
      </c>
      <c r="Q830" s="28" t="s">
        <v>2768</v>
      </c>
      <c r="R830" s="18" t="s">
        <v>1549</v>
      </c>
      <c r="S830" s="18" t="s">
        <v>903</v>
      </c>
      <c r="T830" s="18" t="s">
        <v>245</v>
      </c>
      <c r="U830" s="18" t="s">
        <v>2769</v>
      </c>
      <c r="V830" s="18" t="s">
        <v>226</v>
      </c>
      <c r="W830" s="18" t="s">
        <v>67</v>
      </c>
      <c r="X830" s="18" t="s">
        <v>39</v>
      </c>
      <c r="Y830" s="18" t="s">
        <v>40</v>
      </c>
      <c r="Z830" s="19" t="s">
        <v>942</v>
      </c>
      <c r="AA830" s="20">
        <v>23835068483</v>
      </c>
      <c r="AB830" s="19">
        <v>87465000</v>
      </c>
      <c r="AC830" s="21">
        <v>0</v>
      </c>
      <c r="AD830" s="21">
        <v>0</v>
      </c>
      <c r="AE830" s="21">
        <v>0</v>
      </c>
      <c r="AF830" s="21">
        <v>14577500</v>
      </c>
      <c r="AG830" s="21">
        <v>14577500</v>
      </c>
      <c r="AH830" s="21">
        <v>14577500</v>
      </c>
      <c r="AI830" s="21">
        <v>14577500</v>
      </c>
      <c r="AJ830" s="21">
        <v>14577500</v>
      </c>
      <c r="AK830" s="21">
        <v>14577500</v>
      </c>
      <c r="AL830" s="21">
        <v>0</v>
      </c>
      <c r="AM830" s="21">
        <v>0</v>
      </c>
      <c r="AN830" s="21">
        <v>0</v>
      </c>
      <c r="AO830" s="21">
        <v>0</v>
      </c>
      <c r="AP830" s="21">
        <v>0</v>
      </c>
      <c r="AQ830" s="21">
        <v>0</v>
      </c>
      <c r="AR830" s="21">
        <v>0</v>
      </c>
    </row>
    <row r="831" spans="8:44" ht="43.5" x14ac:dyDescent="0.35">
      <c r="H831" s="16" t="str">
        <f xml:space="preserve"> _xll.EPMOlapMemberO("[CONTRATO].[PARENTH1].[C06002024]","","C06002024","","000;001")</f>
        <v>C06002024</v>
      </c>
      <c r="I831" s="16" t="str">
        <f xml:space="preserve"> _xll.EPMOlapMemberO("[AREA].[PARENTH1].[10000000091003]","","Ofic. Tecnologías de","","000;001")</f>
        <v>Ofic. Tecnologías de</v>
      </c>
      <c r="J831" s="17" t="str">
        <f xml:space="preserve"> _xll.EPMOlapMemberO("[RUBRO].[PARENTH1].[5130200000]","","AVALUOS","","000;001")</f>
        <v>AVALUOS</v>
      </c>
      <c r="K831" s="18" t="s">
        <v>2770</v>
      </c>
      <c r="L831" s="18" t="s">
        <v>40</v>
      </c>
      <c r="M831" s="28" t="s">
        <v>28</v>
      </c>
      <c r="N831" s="18" t="s">
        <v>29</v>
      </c>
      <c r="O831" s="18" t="s">
        <v>61</v>
      </c>
      <c r="P831" s="28" t="s">
        <v>2771</v>
      </c>
      <c r="Q831" s="28" t="s">
        <v>2772</v>
      </c>
      <c r="R831" s="18" t="s">
        <v>1184</v>
      </c>
      <c r="S831" s="18" t="s">
        <v>903</v>
      </c>
      <c r="T831" s="18" t="s">
        <v>35</v>
      </c>
      <c r="U831" s="18" t="s">
        <v>2773</v>
      </c>
      <c r="V831" s="18" t="s">
        <v>131</v>
      </c>
      <c r="W831" s="18" t="s">
        <v>67</v>
      </c>
      <c r="X831" s="18" t="s">
        <v>39</v>
      </c>
      <c r="Y831" s="18" t="s">
        <v>40</v>
      </c>
      <c r="Z831" s="19" t="s">
        <v>942</v>
      </c>
      <c r="AA831" s="20">
        <v>1978262247</v>
      </c>
      <c r="AB831" s="19">
        <v>70000000</v>
      </c>
      <c r="AC831" s="21">
        <v>0</v>
      </c>
      <c r="AD831" s="21">
        <v>0</v>
      </c>
      <c r="AE831" s="21">
        <v>0</v>
      </c>
      <c r="AF831" s="21">
        <v>7000000</v>
      </c>
      <c r="AG831" s="21">
        <v>7000000</v>
      </c>
      <c r="AH831" s="21">
        <v>7000000</v>
      </c>
      <c r="AI831" s="21">
        <v>7000000</v>
      </c>
      <c r="AJ831" s="21">
        <v>7000000</v>
      </c>
      <c r="AK831" s="21">
        <v>7000000</v>
      </c>
      <c r="AL831" s="21">
        <v>7000000</v>
      </c>
      <c r="AM831" s="21">
        <v>7000000</v>
      </c>
      <c r="AN831" s="21">
        <v>14000000</v>
      </c>
      <c r="AO831" s="21">
        <v>0</v>
      </c>
      <c r="AP831" s="21">
        <v>0</v>
      </c>
      <c r="AQ831" s="21">
        <v>0</v>
      </c>
      <c r="AR831" s="21">
        <v>0</v>
      </c>
    </row>
    <row r="832" spans="8:44" ht="39" x14ac:dyDescent="0.35">
      <c r="H832" s="16" t="str">
        <f xml:space="preserve"> _xll.EPMOlapMemberO("[CONTRATO].[PARENTH1].[C56332024]","","C56332024","","000;001")</f>
        <v>C56332024</v>
      </c>
      <c r="I832" s="16" t="str">
        <f xml:space="preserve"> _xll.EPMOlapMemberO("[AREA].[PARENTH1].[10000000033003]","","Gcia. Logística","","000;001")</f>
        <v>Gcia. Logística</v>
      </c>
      <c r="J832" s="17" t="str">
        <f xml:space="preserve"> _xll.EPMOlapMemberO("[RUBRO].[PARENTH1].[5145050001]","","EQUIPO DE COMPUTO GER. ADMINISTRATIVA","","000;001")</f>
        <v>EQUIPO DE COMPUTO GER. ADMINISTRATIVA</v>
      </c>
      <c r="K832" s="18" t="s">
        <v>2774</v>
      </c>
      <c r="L832" s="18" t="s">
        <v>317</v>
      </c>
      <c r="M832" s="28" t="s">
        <v>44</v>
      </c>
      <c r="N832" s="18" t="s">
        <v>29</v>
      </c>
      <c r="O832" s="18" t="s">
        <v>30</v>
      </c>
      <c r="P832" s="28" t="s">
        <v>318</v>
      </c>
      <c r="Q832" s="28" t="s">
        <v>2775</v>
      </c>
      <c r="R832" s="18" t="s">
        <v>47</v>
      </c>
      <c r="S832" s="18" t="s">
        <v>1098</v>
      </c>
      <c r="T832" s="18" t="s">
        <v>35</v>
      </c>
      <c r="U832" s="18" t="s">
        <v>298</v>
      </c>
      <c r="V832" s="18" t="s">
        <v>51</v>
      </c>
      <c r="W832" s="18" t="s">
        <v>52</v>
      </c>
      <c r="X832" s="18" t="s">
        <v>58</v>
      </c>
      <c r="Y832" s="18" t="s">
        <v>40</v>
      </c>
      <c r="Z832" s="19" t="s">
        <v>41</v>
      </c>
      <c r="AA832" s="20">
        <v>5622147102</v>
      </c>
      <c r="AB832" s="19">
        <v>166573000</v>
      </c>
      <c r="AC832" s="21">
        <v>0</v>
      </c>
      <c r="AD832" s="21">
        <v>15143000</v>
      </c>
      <c r="AE832" s="21">
        <v>15143000</v>
      </c>
      <c r="AF832" s="21">
        <v>15143000</v>
      </c>
      <c r="AG832" s="21">
        <v>15143000</v>
      </c>
      <c r="AH832" s="21">
        <v>15143000</v>
      </c>
      <c r="AI832" s="21">
        <v>15143000</v>
      </c>
      <c r="AJ832" s="21">
        <v>15143000</v>
      </c>
      <c r="AK832" s="21">
        <v>15143000</v>
      </c>
      <c r="AL832" s="21">
        <v>15143000</v>
      </c>
      <c r="AM832" s="21">
        <v>15143000</v>
      </c>
      <c r="AN832" s="21">
        <v>15143000</v>
      </c>
      <c r="AO832" s="21">
        <v>0</v>
      </c>
      <c r="AP832" s="21">
        <v>0</v>
      </c>
      <c r="AQ832" s="21">
        <v>0</v>
      </c>
      <c r="AR832" s="21">
        <v>0</v>
      </c>
    </row>
    <row r="833" spans="8:44" ht="43.5" x14ac:dyDescent="0.35">
      <c r="H833" s="16" t="str">
        <f xml:space="preserve"> _xll.EPMOlapMemberO("[CONTRATO].[PARENTH1].[C35312024]","","C35312024","","000;001")</f>
        <v>C35312024</v>
      </c>
      <c r="I833" s="16" t="str">
        <f xml:space="preserve"> _xll.EPMOlapMemberO("[AREA].[PARENTH1].[10000000035013]","","Gcia. Canales","","000;001")</f>
        <v>Gcia. Canales</v>
      </c>
      <c r="J833" s="17" t="str">
        <f xml:space="preserve"> _xll.EPMOlapMemberO("[RUBRO].[PARENTH1].[5190950003]","","CAPACITACION CLIENTES EXTERNOS","","000;001")</f>
        <v>CAPACITACION CLIENTES EXTERNOS</v>
      </c>
      <c r="K833" s="18" t="s">
        <v>2776</v>
      </c>
      <c r="L833" s="18" t="s">
        <v>2777</v>
      </c>
      <c r="M833" s="28" t="s">
        <v>1972</v>
      </c>
      <c r="N833" s="18" t="s">
        <v>29</v>
      </c>
      <c r="O833" s="18" t="s">
        <v>1921</v>
      </c>
      <c r="P833" s="28" t="s">
        <v>2778</v>
      </c>
      <c r="Q833" s="28" t="s">
        <v>2017</v>
      </c>
      <c r="R833" s="18" t="s">
        <v>2002</v>
      </c>
      <c r="S833" s="18" t="s">
        <v>2779</v>
      </c>
      <c r="T833" s="18" t="s">
        <v>238</v>
      </c>
      <c r="U833" s="18" t="s">
        <v>2018</v>
      </c>
      <c r="V833" s="18" t="s">
        <v>1947</v>
      </c>
      <c r="W833" s="18" t="s">
        <v>52</v>
      </c>
      <c r="X833" s="18" t="s">
        <v>40</v>
      </c>
      <c r="Y833" s="18" t="s">
        <v>40</v>
      </c>
      <c r="Z833" s="19" t="s">
        <v>68</v>
      </c>
      <c r="AA833" s="20">
        <v>5285572000</v>
      </c>
      <c r="AB833" s="19">
        <v>193882024</v>
      </c>
      <c r="AC833" s="21">
        <v>0</v>
      </c>
      <c r="AD833" s="21">
        <v>0</v>
      </c>
      <c r="AE833" s="21">
        <v>193882024</v>
      </c>
      <c r="AF833" s="21">
        <v>0</v>
      </c>
      <c r="AG833" s="21">
        <v>0</v>
      </c>
      <c r="AH833" s="21">
        <v>0</v>
      </c>
      <c r="AI833" s="21">
        <v>0</v>
      </c>
      <c r="AJ833" s="21">
        <v>0</v>
      </c>
      <c r="AK833" s="21">
        <v>0</v>
      </c>
      <c r="AL833" s="21">
        <v>0</v>
      </c>
      <c r="AM833" s="21">
        <v>0</v>
      </c>
      <c r="AN833" s="21">
        <v>0</v>
      </c>
      <c r="AO833" s="21">
        <v>0</v>
      </c>
      <c r="AP833" s="21">
        <v>0</v>
      </c>
      <c r="AQ833" s="21">
        <v>0</v>
      </c>
      <c r="AR833" s="21">
        <v>0</v>
      </c>
    </row>
    <row r="834" spans="8:44" ht="116" x14ac:dyDescent="0.35">
      <c r="H834" s="16" t="str">
        <f xml:space="preserve"> _xll.EPMOlapMemberO("[CONTRATO].[PARENTH1].[C23552024]","","C23552024","","000;001")</f>
        <v>C23552024</v>
      </c>
      <c r="I834" s="16" t="str">
        <f xml:space="preserve"> _xll.EPMOlapMemberO("[AREA].[PARENTH1].[10000000095003]","","Gcia. Jurídica","","000;001")</f>
        <v>Gcia. Jurídica</v>
      </c>
      <c r="J834" s="17" t="str">
        <f xml:space="preserve"> _xll.EPMOlapMemberO("[RUBRO].[PARENTH1].[5130250003]","","N-SECRETARIA GENERAL","","000;001")</f>
        <v>N-SECRETARIA GENERAL</v>
      </c>
      <c r="K834" s="18" t="s">
        <v>2780</v>
      </c>
      <c r="L834" s="18" t="s">
        <v>40</v>
      </c>
      <c r="M834" s="28" t="s">
        <v>2163</v>
      </c>
      <c r="N834" s="18" t="s">
        <v>29</v>
      </c>
      <c r="O834" s="18" t="s">
        <v>2164</v>
      </c>
      <c r="P834" s="28" t="s">
        <v>2781</v>
      </c>
      <c r="Q834" s="28" t="s">
        <v>2782</v>
      </c>
      <c r="R834" s="18" t="s">
        <v>1345</v>
      </c>
      <c r="S834" s="18" t="s">
        <v>626</v>
      </c>
      <c r="T834" s="18" t="s">
        <v>35</v>
      </c>
      <c r="U834" s="18" t="s">
        <v>2783</v>
      </c>
      <c r="V834" s="18" t="s">
        <v>2038</v>
      </c>
      <c r="W834" s="18" t="s">
        <v>67</v>
      </c>
      <c r="X834" s="18" t="s">
        <v>40</v>
      </c>
      <c r="Y834" s="18" t="s">
        <v>40</v>
      </c>
      <c r="Z834" s="19" t="s">
        <v>68</v>
      </c>
      <c r="AA834" s="20">
        <v>4079930004</v>
      </c>
      <c r="AB834" s="19">
        <v>50000000</v>
      </c>
      <c r="AC834" s="21">
        <v>0</v>
      </c>
      <c r="AD834" s="21">
        <v>0</v>
      </c>
      <c r="AE834" s="21">
        <v>0</v>
      </c>
      <c r="AF834" s="21">
        <v>5000000</v>
      </c>
      <c r="AG834" s="21">
        <v>5000000</v>
      </c>
      <c r="AH834" s="21">
        <v>5000000</v>
      </c>
      <c r="AI834" s="21">
        <v>5000000</v>
      </c>
      <c r="AJ834" s="21">
        <v>5000000</v>
      </c>
      <c r="AK834" s="21">
        <v>5000000</v>
      </c>
      <c r="AL834" s="21">
        <v>5000000</v>
      </c>
      <c r="AM834" s="21">
        <v>10000000</v>
      </c>
      <c r="AN834" s="21">
        <v>5000000</v>
      </c>
      <c r="AO834" s="21">
        <v>0</v>
      </c>
      <c r="AP834" s="21">
        <v>0</v>
      </c>
      <c r="AQ834" s="21">
        <v>0</v>
      </c>
      <c r="AR834" s="21">
        <v>0</v>
      </c>
    </row>
    <row r="835" spans="8:44" ht="39" x14ac:dyDescent="0.35">
      <c r="H835" s="16" t="str">
        <f xml:space="preserve"> _xll.EPMOlapMemberO("[CONTRATO].[PARENTH1].[C23562024]","","C23562024","","000;001")</f>
        <v>C23562024</v>
      </c>
      <c r="I835" s="16" t="str">
        <f xml:space="preserve"> _xll.EPMOlapMemberO("[AREA].[PARENTH1].[10000000095003]","","Gcia. Jurídica","","000;001")</f>
        <v>Gcia. Jurídica</v>
      </c>
      <c r="J835" s="17" t="str">
        <f xml:space="preserve"> _xll.EPMOlapMemberO("[RUBRO].[PARENTH1].[5164250001]","","N-PUBLICIDAD Y SUSCRPCIONES - ARL","","000;001")</f>
        <v>N-PUBLICIDAD Y SUSCRPCIONES - ARL</v>
      </c>
      <c r="K835" s="18" t="s">
        <v>2784</v>
      </c>
      <c r="L835" s="18" t="s">
        <v>40</v>
      </c>
      <c r="M835" s="28" t="s">
        <v>2163</v>
      </c>
      <c r="N835" s="18" t="s">
        <v>29</v>
      </c>
      <c r="O835" s="18" t="s">
        <v>439</v>
      </c>
      <c r="P835" s="28" t="s">
        <v>2785</v>
      </c>
      <c r="Q835" s="28" t="s">
        <v>2786</v>
      </c>
      <c r="R835" s="18" t="s">
        <v>1345</v>
      </c>
      <c r="S835" s="18" t="s">
        <v>626</v>
      </c>
      <c r="T835" s="18" t="s">
        <v>35</v>
      </c>
      <c r="U835" s="18" t="s">
        <v>2783</v>
      </c>
      <c r="V835" s="18" t="s">
        <v>2038</v>
      </c>
      <c r="W835" s="18" t="s">
        <v>67</v>
      </c>
      <c r="X835" s="18" t="s">
        <v>40</v>
      </c>
      <c r="Y835" s="18" t="s">
        <v>40</v>
      </c>
      <c r="Z835" s="19" t="s">
        <v>68</v>
      </c>
      <c r="AA835" s="20">
        <v>50000000</v>
      </c>
      <c r="AB835" s="19">
        <v>25800000</v>
      </c>
      <c r="AC835" s="21">
        <v>0</v>
      </c>
      <c r="AD835" s="21">
        <v>0</v>
      </c>
      <c r="AE835" s="21">
        <v>0</v>
      </c>
      <c r="AF835" s="21">
        <v>25800000</v>
      </c>
      <c r="AG835" s="21">
        <v>0</v>
      </c>
      <c r="AH835" s="21">
        <v>0</v>
      </c>
      <c r="AI835" s="21">
        <v>0</v>
      </c>
      <c r="AJ835" s="21">
        <v>0</v>
      </c>
      <c r="AK835" s="21">
        <v>0</v>
      </c>
      <c r="AL835" s="21">
        <v>0</v>
      </c>
      <c r="AM835" s="21">
        <v>0</v>
      </c>
      <c r="AN835" s="21">
        <v>0</v>
      </c>
      <c r="AO835" s="21">
        <v>0</v>
      </c>
      <c r="AP835" s="21">
        <v>0</v>
      </c>
      <c r="AQ835" s="21">
        <v>0</v>
      </c>
      <c r="AR835" s="21">
        <v>0</v>
      </c>
    </row>
    <row r="836" spans="8:44" ht="29" x14ac:dyDescent="0.35">
      <c r="H836" s="16" t="str">
        <f xml:space="preserve"> _xll.EPMOlapMemberO("[CONTRATO].[PARENTH1].[C83202024]","","C83202024","","000;001")</f>
        <v>C83202024</v>
      </c>
      <c r="I836" s="16" t="str">
        <f xml:space="preserve"> _xll.EPMOlapMemberO("[AREA].[PARENTH1].[10000000025005]","","Gcia. Administración","","000;001")</f>
        <v>Gcia. Administración</v>
      </c>
      <c r="J836" s="17" t="str">
        <f xml:space="preserve"> _xll.EPMOlapMemberO("[RUBRO].[PARENTH1].[5118150001]","","TRAMITES Y LICENCIAS","","000;001")</f>
        <v>TRAMITES Y LICENCIAS</v>
      </c>
      <c r="K836" s="18" t="s">
        <v>2787</v>
      </c>
      <c r="L836" s="18" t="s">
        <v>40</v>
      </c>
      <c r="M836" s="28" t="s">
        <v>452</v>
      </c>
      <c r="N836" s="18" t="s">
        <v>453</v>
      </c>
      <c r="O836" s="18" t="s">
        <v>461</v>
      </c>
      <c r="P836" s="28" t="s">
        <v>476</v>
      </c>
      <c r="Q836" s="28" t="s">
        <v>463</v>
      </c>
      <c r="R836" s="18" t="s">
        <v>40</v>
      </c>
      <c r="S836" s="18" t="s">
        <v>615</v>
      </c>
      <c r="T836" s="18" t="s">
        <v>238</v>
      </c>
      <c r="U836" s="18" t="s">
        <v>2788</v>
      </c>
      <c r="V836" s="18" t="s">
        <v>459</v>
      </c>
      <c r="W836" s="18" t="s">
        <v>67</v>
      </c>
      <c r="X836" s="18" t="s">
        <v>40</v>
      </c>
      <c r="Y836" s="18" t="s">
        <v>40</v>
      </c>
      <c r="Z836" s="19" t="s">
        <v>68</v>
      </c>
      <c r="AA836" s="20">
        <v>307461977278</v>
      </c>
      <c r="AB836" s="19">
        <v>774271526</v>
      </c>
      <c r="AC836" s="21">
        <v>0</v>
      </c>
      <c r="AD836" s="21">
        <v>774271526</v>
      </c>
      <c r="AE836" s="21">
        <v>0</v>
      </c>
      <c r="AF836" s="21">
        <v>0</v>
      </c>
      <c r="AG836" s="21">
        <v>0</v>
      </c>
      <c r="AH836" s="21">
        <v>0</v>
      </c>
      <c r="AI836" s="21">
        <v>0</v>
      </c>
      <c r="AJ836" s="21">
        <v>0</v>
      </c>
      <c r="AK836" s="21">
        <v>0</v>
      </c>
      <c r="AL836" s="21">
        <v>0</v>
      </c>
      <c r="AM836" s="21">
        <v>0</v>
      </c>
      <c r="AN836" s="21">
        <v>0</v>
      </c>
      <c r="AO836" s="21">
        <v>0</v>
      </c>
      <c r="AP836" s="21">
        <v>0</v>
      </c>
      <c r="AQ836" s="21">
        <v>0</v>
      </c>
      <c r="AR836" s="21">
        <v>0</v>
      </c>
    </row>
    <row r="837" spans="8:44" ht="26" x14ac:dyDescent="0.35">
      <c r="H837" s="16" t="str">
        <f xml:space="preserve"> _xll.EPMOlapMemberO("[CONTRATO].[PARENTH1].[C23572024]","","C23572024","","000;001")</f>
        <v>C23572024</v>
      </c>
      <c r="I837" s="16" t="str">
        <f xml:space="preserve"> _xll.EPMOlapMemberO("[AREA].[PARENTH1].[10000000095003]","","Gcia. Jurídica","","000;001")</f>
        <v>Gcia. Jurídica</v>
      </c>
      <c r="J837" s="17" t="str">
        <f xml:space="preserve"> _xll.EPMOlapMemberO("[RUBRO].[PARENTH1].[5130250003]","","N-SECRETARIA GENERAL","","000;001")</f>
        <v>N-SECRETARIA GENERAL</v>
      </c>
      <c r="K837" s="18" t="s">
        <v>2789</v>
      </c>
      <c r="L837" s="18" t="s">
        <v>40</v>
      </c>
      <c r="M837" s="28" t="s">
        <v>2163</v>
      </c>
      <c r="N837" s="18" t="s">
        <v>29</v>
      </c>
      <c r="O837" s="18" t="s">
        <v>2164</v>
      </c>
      <c r="P837" s="28" t="s">
        <v>2790</v>
      </c>
      <c r="Q837" s="28" t="s">
        <v>2791</v>
      </c>
      <c r="R837" s="18" t="s">
        <v>1345</v>
      </c>
      <c r="S837" s="18" t="s">
        <v>626</v>
      </c>
      <c r="T837" s="18" t="s">
        <v>35</v>
      </c>
      <c r="U837" s="18" t="s">
        <v>2783</v>
      </c>
      <c r="V837" s="18" t="s">
        <v>2038</v>
      </c>
      <c r="W837" s="18" t="s">
        <v>67</v>
      </c>
      <c r="X837" s="18" t="s">
        <v>40</v>
      </c>
      <c r="Y837" s="18" t="s">
        <v>40</v>
      </c>
      <c r="Z837" s="19" t="s">
        <v>68</v>
      </c>
      <c r="AA837" s="20">
        <v>4079930004</v>
      </c>
      <c r="AB837" s="19">
        <v>10000000</v>
      </c>
      <c r="AC837" s="21">
        <v>0</v>
      </c>
      <c r="AD837" s="21">
        <v>0</v>
      </c>
      <c r="AE837" s="21">
        <v>10000000</v>
      </c>
      <c r="AF837" s="21">
        <v>0</v>
      </c>
      <c r="AG837" s="21">
        <v>0</v>
      </c>
      <c r="AH837" s="21">
        <v>0</v>
      </c>
      <c r="AI837" s="21">
        <v>0</v>
      </c>
      <c r="AJ837" s="21">
        <v>0</v>
      </c>
      <c r="AK837" s="21">
        <v>0</v>
      </c>
      <c r="AL837" s="21">
        <v>0</v>
      </c>
      <c r="AM837" s="21">
        <v>0</v>
      </c>
      <c r="AN837" s="21">
        <v>0</v>
      </c>
      <c r="AO837" s="21">
        <v>0</v>
      </c>
      <c r="AP837" s="21">
        <v>0</v>
      </c>
      <c r="AQ837" s="21">
        <v>0</v>
      </c>
      <c r="AR837" s="21">
        <v>0</v>
      </c>
    </row>
    <row r="838" spans="8:44" ht="29" x14ac:dyDescent="0.35">
      <c r="H838" s="16" t="str">
        <f xml:space="preserve"> _xll.EPMOlapMemberO("[CONTRATO].[PARENTH1].[C56342024]","","C56342024","","000;001")</f>
        <v>C56342024</v>
      </c>
      <c r="I838" s="16" t="str">
        <f xml:space="preserve"> _xll.EPMOlapMemberO("[AREA].[PARENTH1].[10000000033003]","","Gcia. Logística","","000;001")</f>
        <v>Gcia. Logística</v>
      </c>
      <c r="J838" s="17" t="str">
        <f xml:space="preserve"> _xll.EPMOlapMemberO("[RUBRO].[PARENTH1].[5155250001]","","RESPONSABILIDAD CIVIL","","000;001")</f>
        <v>RESPONSABILIDAD CIVIL</v>
      </c>
      <c r="K838" s="18" t="s">
        <v>2792</v>
      </c>
      <c r="L838" s="18" t="s">
        <v>40</v>
      </c>
      <c r="M838" s="28" t="s">
        <v>44</v>
      </c>
      <c r="N838" s="18" t="s">
        <v>29</v>
      </c>
      <c r="O838" s="18" t="s">
        <v>1376</v>
      </c>
      <c r="P838" s="28" t="s">
        <v>40</v>
      </c>
      <c r="Q838" s="28" t="s">
        <v>2793</v>
      </c>
      <c r="R838" s="18" t="s">
        <v>1378</v>
      </c>
      <c r="S838" s="18" t="s">
        <v>2093</v>
      </c>
      <c r="T838" s="18" t="s">
        <v>2794</v>
      </c>
      <c r="U838" s="18" t="s">
        <v>2795</v>
      </c>
      <c r="V838" s="18" t="s">
        <v>51</v>
      </c>
      <c r="W838" s="18" t="s">
        <v>52</v>
      </c>
      <c r="X838" s="18" t="s">
        <v>58</v>
      </c>
      <c r="Y838" s="18" t="s">
        <v>40</v>
      </c>
      <c r="Z838" s="19" t="s">
        <v>68</v>
      </c>
      <c r="AA838" s="20">
        <v>2236576789</v>
      </c>
      <c r="AB838" s="19">
        <v>1477200</v>
      </c>
      <c r="AC838" s="21">
        <v>0</v>
      </c>
      <c r="AD838" s="21">
        <v>1477200</v>
      </c>
      <c r="AE838" s="21">
        <v>0</v>
      </c>
      <c r="AF838" s="21">
        <v>0</v>
      </c>
      <c r="AG838" s="21">
        <v>0</v>
      </c>
      <c r="AH838" s="21">
        <v>0</v>
      </c>
      <c r="AI838" s="21">
        <v>0</v>
      </c>
      <c r="AJ838" s="21">
        <v>0</v>
      </c>
      <c r="AK838" s="21">
        <v>0</v>
      </c>
      <c r="AL838" s="21">
        <v>0</v>
      </c>
      <c r="AM838" s="21">
        <v>0</v>
      </c>
      <c r="AN838" s="21">
        <v>0</v>
      </c>
      <c r="AO838" s="21">
        <v>0</v>
      </c>
      <c r="AP838" s="21">
        <v>0</v>
      </c>
      <c r="AQ838" s="21">
        <v>0</v>
      </c>
      <c r="AR838" s="21">
        <v>0</v>
      </c>
    </row>
    <row r="839" spans="8:44" ht="29" x14ac:dyDescent="0.35">
      <c r="H839" s="16" t="str">
        <f xml:space="preserve"> _xll.EPMOlapMemberO("[CONTRATO].[PARENTH1].[C15402024]","","C15402024","","000;001")</f>
        <v>C15402024</v>
      </c>
      <c r="I839" s="16" t="str">
        <f xml:space="preserve"> _xll.EPMOlapMemberO("[AREA].[PARENTH1].[10000000010001]","","Ofic. Estratégia y D","","000;001")</f>
        <v>Ofic. Estratégia y D</v>
      </c>
      <c r="J839" s="17" t="str">
        <f xml:space="preserve"> _xll.EPMOlapMemberO("[RUBRO].[PARENTH1].[5130200000]","","AVALUOS","","000;001")</f>
        <v>AVALUOS</v>
      </c>
      <c r="K839" s="18" t="s">
        <v>2796</v>
      </c>
      <c r="L839" s="18" t="s">
        <v>40</v>
      </c>
      <c r="M839" s="28" t="s">
        <v>2028</v>
      </c>
      <c r="N839" s="18" t="s">
        <v>29</v>
      </c>
      <c r="O839" s="18" t="s">
        <v>61</v>
      </c>
      <c r="P839" s="28" t="s">
        <v>2797</v>
      </c>
      <c r="Q839" s="28" t="s">
        <v>2798</v>
      </c>
      <c r="R839" s="18" t="s">
        <v>2251</v>
      </c>
      <c r="S839" s="18" t="s">
        <v>838</v>
      </c>
      <c r="T839" s="18" t="s">
        <v>35</v>
      </c>
      <c r="U839" s="18" t="s">
        <v>2799</v>
      </c>
      <c r="V839" s="18" t="s">
        <v>89</v>
      </c>
      <c r="W839" s="18" t="s">
        <v>67</v>
      </c>
      <c r="X839" s="18" t="s">
        <v>40</v>
      </c>
      <c r="Y839" s="18" t="s">
        <v>40</v>
      </c>
      <c r="Z839" s="19" t="s">
        <v>68</v>
      </c>
      <c r="AA839" s="20">
        <v>13987711034</v>
      </c>
      <c r="AB839" s="19">
        <v>133280000</v>
      </c>
      <c r="AC839" s="21">
        <v>0</v>
      </c>
      <c r="AD839" s="21">
        <v>0</v>
      </c>
      <c r="AE839" s="21">
        <v>0</v>
      </c>
      <c r="AF839" s="21">
        <v>44426667</v>
      </c>
      <c r="AG839" s="21">
        <v>0</v>
      </c>
      <c r="AH839" s="21">
        <v>0</v>
      </c>
      <c r="AI839" s="21">
        <v>0</v>
      </c>
      <c r="AJ839" s="21">
        <v>44426667</v>
      </c>
      <c r="AK839" s="21">
        <v>0</v>
      </c>
      <c r="AL839" s="21">
        <v>0</v>
      </c>
      <c r="AM839" s="21">
        <v>0</v>
      </c>
      <c r="AN839" s="21">
        <v>44426666</v>
      </c>
      <c r="AO839" s="21">
        <v>0</v>
      </c>
      <c r="AP839" s="21">
        <v>0</v>
      </c>
      <c r="AQ839" s="21">
        <v>0</v>
      </c>
      <c r="AR839" s="21">
        <v>0</v>
      </c>
    </row>
    <row r="840" spans="8:44" ht="39" x14ac:dyDescent="0.35">
      <c r="H840" s="16" t="str">
        <f xml:space="preserve"> _xll.EPMOlapMemberO("[CONTRATO].[PARENTH1].[C56352024]","","C56352024","","000;001")</f>
        <v>C56352024</v>
      </c>
      <c r="I840" s="16" t="str">
        <f xml:space="preserve"> _xll.EPMOlapMemberO("[AREA].[PARENTH1].[10000000033003]","","Gcia. Logística","","000;001")</f>
        <v>Gcia. Logística</v>
      </c>
      <c r="J840" s="17" t="str">
        <f xml:space="preserve"> _xll.EPMOlapMemberO("[RUBRO].[PARENTH1].[5145050001]","","EQUIPO DE COMPUTO GER. ADMINISTRATIVA","","000;001")</f>
        <v>EQUIPO DE COMPUTO GER. ADMINISTRATIVA</v>
      </c>
      <c r="K840" s="18" t="s">
        <v>2800</v>
      </c>
      <c r="L840" s="18" t="s">
        <v>40</v>
      </c>
      <c r="M840" s="28" t="s">
        <v>44</v>
      </c>
      <c r="N840" s="18" t="s">
        <v>29</v>
      </c>
      <c r="O840" s="18" t="s">
        <v>30</v>
      </c>
      <c r="P840" s="28" t="s">
        <v>40</v>
      </c>
      <c r="Q840" s="28" t="s">
        <v>2801</v>
      </c>
      <c r="R840" s="18" t="s">
        <v>47</v>
      </c>
      <c r="S840" s="18" t="s">
        <v>838</v>
      </c>
      <c r="T840" s="18" t="s">
        <v>35</v>
      </c>
      <c r="U840" s="18" t="s">
        <v>2802</v>
      </c>
      <c r="V840" s="18" t="s">
        <v>51</v>
      </c>
      <c r="W840" s="18" t="s">
        <v>67</v>
      </c>
      <c r="X840" s="18" t="s">
        <v>58</v>
      </c>
      <c r="Y840" s="18" t="s">
        <v>40</v>
      </c>
      <c r="Z840" s="19" t="s">
        <v>68</v>
      </c>
      <c r="AA840" s="20">
        <v>5622147102</v>
      </c>
      <c r="AB840" s="19">
        <v>70805000</v>
      </c>
      <c r="AC840" s="21">
        <v>0</v>
      </c>
      <c r="AD840" s="21">
        <v>0</v>
      </c>
      <c r="AE840" s="21">
        <v>7080500</v>
      </c>
      <c r="AF840" s="21">
        <v>7080500</v>
      </c>
      <c r="AG840" s="21">
        <v>7080500</v>
      </c>
      <c r="AH840" s="21">
        <v>7080500</v>
      </c>
      <c r="AI840" s="21">
        <v>7080500</v>
      </c>
      <c r="AJ840" s="21">
        <v>7080500</v>
      </c>
      <c r="AK840" s="21">
        <v>7080500</v>
      </c>
      <c r="AL840" s="21">
        <v>7080500</v>
      </c>
      <c r="AM840" s="21">
        <v>7080500</v>
      </c>
      <c r="AN840" s="21">
        <v>7080500</v>
      </c>
      <c r="AO840" s="21">
        <v>0</v>
      </c>
      <c r="AP840" s="21">
        <v>0</v>
      </c>
      <c r="AQ840" s="21">
        <v>0</v>
      </c>
      <c r="AR840" s="21">
        <v>0</v>
      </c>
    </row>
    <row r="841" spans="8:44" ht="29" x14ac:dyDescent="0.35">
      <c r="H841" s="16" t="str">
        <f xml:space="preserve"> _xll.EPMOlapMemberO("[CONTRATO].[PARENTH1].[C76392024]","","C76392024","","000;001")</f>
        <v>C76392024</v>
      </c>
      <c r="I841" s="16" t="str">
        <f xml:space="preserve"> _xll.EPMOlapMemberO("[AREA].[PARENTH1].[10000000025005]","","Gcia. Administración","","000;001")</f>
        <v>Gcia. Administración</v>
      </c>
      <c r="J841" s="17" t="str">
        <f xml:space="preserve"> _xll.EPMOlapMemberO("[RUBRO].[PARENTH1].[5118150001]","","TRAMITES Y LICENCIAS","","000;001")</f>
        <v>TRAMITES Y LICENCIAS</v>
      </c>
      <c r="K841" s="18" t="s">
        <v>2803</v>
      </c>
      <c r="L841" s="18" t="s">
        <v>40</v>
      </c>
      <c r="M841" s="28" t="s">
        <v>452</v>
      </c>
      <c r="N841" s="18" t="s">
        <v>453</v>
      </c>
      <c r="O841" s="18" t="s">
        <v>461</v>
      </c>
      <c r="P841" s="28" t="s">
        <v>2804</v>
      </c>
      <c r="Q841" s="28" t="s">
        <v>557</v>
      </c>
      <c r="R841" s="18" t="s">
        <v>40</v>
      </c>
      <c r="S841" s="18" t="s">
        <v>838</v>
      </c>
      <c r="T841" s="18" t="s">
        <v>35</v>
      </c>
      <c r="U841" s="18" t="s">
        <v>2805</v>
      </c>
      <c r="V841" s="18" t="s">
        <v>459</v>
      </c>
      <c r="W841" s="18" t="s">
        <v>67</v>
      </c>
      <c r="X841" s="18" t="s">
        <v>40</v>
      </c>
      <c r="Y841" s="18" t="s">
        <v>40</v>
      </c>
      <c r="Z841" s="19" t="s">
        <v>68</v>
      </c>
      <c r="AA841" s="20">
        <v>307461977278</v>
      </c>
      <c r="AB841" s="19">
        <v>213300000</v>
      </c>
      <c r="AC841" s="21">
        <v>0</v>
      </c>
      <c r="AD841" s="21">
        <v>0</v>
      </c>
      <c r="AE841" s="21">
        <v>21330000</v>
      </c>
      <c r="AF841" s="21">
        <v>21330000</v>
      </c>
      <c r="AG841" s="21">
        <v>21330000</v>
      </c>
      <c r="AH841" s="21">
        <v>21330000</v>
      </c>
      <c r="AI841" s="21">
        <v>21330000</v>
      </c>
      <c r="AJ841" s="21">
        <v>21330000</v>
      </c>
      <c r="AK841" s="21">
        <v>21330000</v>
      </c>
      <c r="AL841" s="21">
        <v>21330000</v>
      </c>
      <c r="AM841" s="21">
        <v>21330000</v>
      </c>
      <c r="AN841" s="21">
        <v>21330000</v>
      </c>
      <c r="AO841" s="21">
        <v>0</v>
      </c>
      <c r="AP841" s="21">
        <v>0</v>
      </c>
      <c r="AQ841" s="21">
        <v>0</v>
      </c>
      <c r="AR841" s="21">
        <v>0</v>
      </c>
    </row>
    <row r="842" spans="8:44" ht="26" x14ac:dyDescent="0.35">
      <c r="H842" s="16" t="str">
        <f xml:space="preserve"> _xll.EPMOlapMemberO("[CONTRATO].[PARENTH1].[C76402024]","","C76402024","","000;001")</f>
        <v>C76402024</v>
      </c>
      <c r="I842" s="16" t="str">
        <f xml:space="preserve"> _xll.EPMOlapMemberO("[AREA].[PARENTH1].[10000000025005]","","Gcia. Administración","","000;001")</f>
        <v>Gcia. Administración</v>
      </c>
      <c r="J842" s="17" t="str">
        <f xml:space="preserve"> _xll.EPMOlapMemberO("[RUBRO].[PARENTH1].[5118150001]","","TRAMITES Y LICENCIAS","","000;001")</f>
        <v>TRAMITES Y LICENCIAS</v>
      </c>
      <c r="K842" s="18" t="s">
        <v>2806</v>
      </c>
      <c r="L842" s="18" t="s">
        <v>40</v>
      </c>
      <c r="M842" s="28" t="s">
        <v>452</v>
      </c>
      <c r="N842" s="18" t="s">
        <v>453</v>
      </c>
      <c r="O842" s="18" t="s">
        <v>461</v>
      </c>
      <c r="P842" s="28" t="s">
        <v>2807</v>
      </c>
      <c r="Q842" s="28" t="s">
        <v>557</v>
      </c>
      <c r="R842" s="18" t="s">
        <v>40</v>
      </c>
      <c r="S842" s="18" t="s">
        <v>838</v>
      </c>
      <c r="T842" s="18" t="s">
        <v>35</v>
      </c>
      <c r="U842" s="18" t="s">
        <v>2805</v>
      </c>
      <c r="V842" s="18" t="s">
        <v>459</v>
      </c>
      <c r="W842" s="18" t="s">
        <v>67</v>
      </c>
      <c r="X842" s="18" t="s">
        <v>40</v>
      </c>
      <c r="Y842" s="18" t="s">
        <v>40</v>
      </c>
      <c r="Z842" s="19" t="s">
        <v>68</v>
      </c>
      <c r="AA842" s="20">
        <v>307461977278</v>
      </c>
      <c r="AB842" s="19">
        <v>200000000</v>
      </c>
      <c r="AC842" s="21">
        <v>0</v>
      </c>
      <c r="AD842" s="21">
        <v>0</v>
      </c>
      <c r="AE842" s="21">
        <v>20000000</v>
      </c>
      <c r="AF842" s="21">
        <v>20000000</v>
      </c>
      <c r="AG842" s="21">
        <v>20000000</v>
      </c>
      <c r="AH842" s="21">
        <v>20000000</v>
      </c>
      <c r="AI842" s="21">
        <v>20000000</v>
      </c>
      <c r="AJ842" s="21">
        <v>20000000</v>
      </c>
      <c r="AK842" s="21">
        <v>20000000</v>
      </c>
      <c r="AL842" s="21">
        <v>20000000</v>
      </c>
      <c r="AM842" s="21">
        <v>20000000</v>
      </c>
      <c r="AN842" s="21">
        <v>20000000</v>
      </c>
      <c r="AO842" s="21">
        <v>0</v>
      </c>
      <c r="AP842" s="21">
        <v>0</v>
      </c>
      <c r="AQ842" s="21">
        <v>0</v>
      </c>
      <c r="AR842" s="21">
        <v>0</v>
      </c>
    </row>
    <row r="843" spans="8:44" ht="29" x14ac:dyDescent="0.35">
      <c r="H843" s="16" t="str">
        <f xml:space="preserve"> _xll.EPMOlapMemberO("[CONTRATO].[PARENTH1].[C76412024]","","C76412024","","000;001")</f>
        <v>C76412024</v>
      </c>
      <c r="I843" s="16" t="str">
        <f xml:space="preserve"> _xll.EPMOlapMemberO("[AREA].[PARENTH1].[10000000025005]","","Gcia. Administración","","000;001")</f>
        <v>Gcia. Administración</v>
      </c>
      <c r="J843" s="17" t="str">
        <f xml:space="preserve"> _xll.EPMOlapMemberO("[RUBRO].[PARENTH1].[5118150001]","","TRAMITES Y LICENCIAS","","000;001")</f>
        <v>TRAMITES Y LICENCIAS</v>
      </c>
      <c r="K843" s="18" t="s">
        <v>2808</v>
      </c>
      <c r="L843" s="18" t="s">
        <v>40</v>
      </c>
      <c r="M843" s="28" t="s">
        <v>452</v>
      </c>
      <c r="N843" s="18" t="s">
        <v>453</v>
      </c>
      <c r="O843" s="18" t="s">
        <v>461</v>
      </c>
      <c r="P843" s="28" t="s">
        <v>2809</v>
      </c>
      <c r="Q843" s="28" t="s">
        <v>557</v>
      </c>
      <c r="R843" s="18" t="s">
        <v>40</v>
      </c>
      <c r="S843" s="18" t="s">
        <v>838</v>
      </c>
      <c r="T843" s="18" t="s">
        <v>35</v>
      </c>
      <c r="U843" s="18" t="s">
        <v>2805</v>
      </c>
      <c r="V843" s="18" t="s">
        <v>459</v>
      </c>
      <c r="W843" s="18" t="s">
        <v>67</v>
      </c>
      <c r="X843" s="18" t="s">
        <v>40</v>
      </c>
      <c r="Y843" s="18" t="s">
        <v>40</v>
      </c>
      <c r="Z843" s="19" t="s">
        <v>68</v>
      </c>
      <c r="AA843" s="20">
        <v>307461977278</v>
      </c>
      <c r="AB843" s="19">
        <v>100000000</v>
      </c>
      <c r="AC843" s="21">
        <v>0</v>
      </c>
      <c r="AD843" s="21">
        <v>0</v>
      </c>
      <c r="AE843" s="21">
        <v>10000000</v>
      </c>
      <c r="AF843" s="21">
        <v>10000000</v>
      </c>
      <c r="AG843" s="21">
        <v>10000000</v>
      </c>
      <c r="AH843" s="21">
        <v>10000000</v>
      </c>
      <c r="AI843" s="21">
        <v>10000000</v>
      </c>
      <c r="AJ843" s="21">
        <v>10000000</v>
      </c>
      <c r="AK843" s="21">
        <v>10000000</v>
      </c>
      <c r="AL843" s="21">
        <v>10000000</v>
      </c>
      <c r="AM843" s="21">
        <v>10000000</v>
      </c>
      <c r="AN843" s="21">
        <v>10000000</v>
      </c>
      <c r="AO843" s="21">
        <v>0</v>
      </c>
      <c r="AP843" s="21">
        <v>0</v>
      </c>
      <c r="AQ843" s="21">
        <v>0</v>
      </c>
      <c r="AR843" s="21">
        <v>0</v>
      </c>
    </row>
    <row r="844" spans="8:44" ht="26" x14ac:dyDescent="0.35">
      <c r="H844" s="16" t="str">
        <f xml:space="preserve"> _xll.EPMOlapMemberO("[CONTRATO].[PARENTH1].[C76422024]","","C76422024","","000;001")</f>
        <v>C76422024</v>
      </c>
      <c r="I844" s="16" t="str">
        <f xml:space="preserve"> _xll.EPMOlapMemberO("[AREA].[PARENTH1].[10000000025005]","","Gcia. Administración","","000;001")</f>
        <v>Gcia. Administración</v>
      </c>
      <c r="J844" s="17" t="str">
        <f xml:space="preserve"> _xll.EPMOlapMemberO("[RUBRO].[PARENTH1].[5118150001]","","TRAMITES Y LICENCIAS","","000;001")</f>
        <v>TRAMITES Y LICENCIAS</v>
      </c>
      <c r="K844" s="18" t="s">
        <v>2810</v>
      </c>
      <c r="L844" s="18" t="s">
        <v>40</v>
      </c>
      <c r="M844" s="28" t="s">
        <v>452</v>
      </c>
      <c r="N844" s="18" t="s">
        <v>453</v>
      </c>
      <c r="O844" s="18" t="s">
        <v>461</v>
      </c>
      <c r="P844" s="28" t="s">
        <v>2811</v>
      </c>
      <c r="Q844" s="28" t="s">
        <v>557</v>
      </c>
      <c r="R844" s="18" t="s">
        <v>40</v>
      </c>
      <c r="S844" s="18" t="s">
        <v>838</v>
      </c>
      <c r="T844" s="18" t="s">
        <v>35</v>
      </c>
      <c r="U844" s="18" t="s">
        <v>2805</v>
      </c>
      <c r="V844" s="18" t="s">
        <v>459</v>
      </c>
      <c r="W844" s="18" t="s">
        <v>67</v>
      </c>
      <c r="X844" s="18" t="s">
        <v>40</v>
      </c>
      <c r="Y844" s="18" t="s">
        <v>40</v>
      </c>
      <c r="Z844" s="19" t="s">
        <v>68</v>
      </c>
      <c r="AA844" s="20">
        <v>307461977278</v>
      </c>
      <c r="AB844" s="19">
        <v>100000000</v>
      </c>
      <c r="AC844" s="21">
        <v>0</v>
      </c>
      <c r="AD844" s="21">
        <v>0</v>
      </c>
      <c r="AE844" s="21">
        <v>10000000</v>
      </c>
      <c r="AF844" s="21">
        <v>10000000</v>
      </c>
      <c r="AG844" s="21">
        <v>10000000</v>
      </c>
      <c r="AH844" s="21">
        <v>10000000</v>
      </c>
      <c r="AI844" s="21">
        <v>10000000</v>
      </c>
      <c r="AJ844" s="21">
        <v>10000000</v>
      </c>
      <c r="AK844" s="21">
        <v>10000000</v>
      </c>
      <c r="AL844" s="21">
        <v>10000000</v>
      </c>
      <c r="AM844" s="21">
        <v>10000000</v>
      </c>
      <c r="AN844" s="21">
        <v>10000000</v>
      </c>
      <c r="AO844" s="21">
        <v>0</v>
      </c>
      <c r="AP844" s="21">
        <v>0</v>
      </c>
      <c r="AQ844" s="21">
        <v>0</v>
      </c>
      <c r="AR844" s="21">
        <v>0</v>
      </c>
    </row>
    <row r="845" spans="8:44" ht="29" x14ac:dyDescent="0.35">
      <c r="H845" s="16" t="str">
        <f xml:space="preserve"> _xll.EPMOlapMemberO("[CONTRATO].[PARENTH1].[C76432024]","","C76432024","","000;001")</f>
        <v>C76432024</v>
      </c>
      <c r="I845" s="16" t="str">
        <f xml:space="preserve"> _xll.EPMOlapMemberO("[AREA].[PARENTH1].[10000000025005]","","Gcia. Administración","","000;001")</f>
        <v>Gcia. Administración</v>
      </c>
      <c r="J845" s="17" t="str">
        <f xml:space="preserve"> _xll.EPMOlapMemberO("[RUBRO].[PARENTH1].[5118150001]","","TRAMITES Y LICENCIAS","","000;001")</f>
        <v>TRAMITES Y LICENCIAS</v>
      </c>
      <c r="K845" s="18" t="s">
        <v>2812</v>
      </c>
      <c r="L845" s="18" t="s">
        <v>40</v>
      </c>
      <c r="M845" s="28" t="s">
        <v>452</v>
      </c>
      <c r="N845" s="18" t="s">
        <v>453</v>
      </c>
      <c r="O845" s="18" t="s">
        <v>461</v>
      </c>
      <c r="P845" s="28" t="s">
        <v>2813</v>
      </c>
      <c r="Q845" s="28" t="s">
        <v>557</v>
      </c>
      <c r="R845" s="18" t="s">
        <v>40</v>
      </c>
      <c r="S845" s="18" t="s">
        <v>838</v>
      </c>
      <c r="T845" s="18" t="s">
        <v>35</v>
      </c>
      <c r="U845" s="18" t="s">
        <v>2805</v>
      </c>
      <c r="V845" s="18" t="s">
        <v>459</v>
      </c>
      <c r="W845" s="18" t="s">
        <v>67</v>
      </c>
      <c r="X845" s="18" t="s">
        <v>40</v>
      </c>
      <c r="Y845" s="18" t="s">
        <v>40</v>
      </c>
      <c r="Z845" s="19" t="s">
        <v>68</v>
      </c>
      <c r="AA845" s="20">
        <v>307461977278</v>
      </c>
      <c r="AB845" s="19">
        <v>50000000</v>
      </c>
      <c r="AC845" s="21">
        <v>0</v>
      </c>
      <c r="AD845" s="21">
        <v>0</v>
      </c>
      <c r="AE845" s="21">
        <v>5000000</v>
      </c>
      <c r="AF845" s="21">
        <v>5000000</v>
      </c>
      <c r="AG845" s="21">
        <v>5000000</v>
      </c>
      <c r="AH845" s="21">
        <v>5000000</v>
      </c>
      <c r="AI845" s="21">
        <v>5000000</v>
      </c>
      <c r="AJ845" s="21">
        <v>5000000</v>
      </c>
      <c r="AK845" s="21">
        <v>5000000</v>
      </c>
      <c r="AL845" s="21">
        <v>5000000</v>
      </c>
      <c r="AM845" s="21">
        <v>5000000</v>
      </c>
      <c r="AN845" s="21">
        <v>5000000</v>
      </c>
      <c r="AO845" s="21">
        <v>0</v>
      </c>
      <c r="AP845" s="21">
        <v>0</v>
      </c>
      <c r="AQ845" s="21">
        <v>0</v>
      </c>
      <c r="AR845" s="21">
        <v>0</v>
      </c>
    </row>
    <row r="846" spans="8:44" ht="29" x14ac:dyDescent="0.35">
      <c r="H846" s="16" t="str">
        <f xml:space="preserve"> _xll.EPMOlapMemberO("[CONTRATO].[PARENTH1].[C76442024]","","C76442024","","000;001")</f>
        <v>C76442024</v>
      </c>
      <c r="I846" s="16" t="str">
        <f xml:space="preserve"> _xll.EPMOlapMemberO("[AREA].[PARENTH1].[10000000025005]","","Gcia. Administración","","000;001")</f>
        <v>Gcia. Administración</v>
      </c>
      <c r="J846" s="17" t="str">
        <f xml:space="preserve"> _xll.EPMOlapMemberO("[RUBRO].[PARENTH1].[5118150001]","","TRAMITES Y LICENCIAS","","000;001")</f>
        <v>TRAMITES Y LICENCIAS</v>
      </c>
      <c r="K846" s="18" t="s">
        <v>2814</v>
      </c>
      <c r="L846" s="18" t="s">
        <v>40</v>
      </c>
      <c r="M846" s="28" t="s">
        <v>452</v>
      </c>
      <c r="N846" s="18" t="s">
        <v>453</v>
      </c>
      <c r="O846" s="18" t="s">
        <v>461</v>
      </c>
      <c r="P846" s="28" t="s">
        <v>2815</v>
      </c>
      <c r="Q846" s="28" t="s">
        <v>557</v>
      </c>
      <c r="R846" s="18" t="s">
        <v>40</v>
      </c>
      <c r="S846" s="18" t="s">
        <v>838</v>
      </c>
      <c r="T846" s="18" t="s">
        <v>35</v>
      </c>
      <c r="U846" s="18" t="s">
        <v>2805</v>
      </c>
      <c r="V846" s="18" t="s">
        <v>459</v>
      </c>
      <c r="W846" s="18" t="s">
        <v>67</v>
      </c>
      <c r="X846" s="18" t="s">
        <v>40</v>
      </c>
      <c r="Y846" s="18" t="s">
        <v>40</v>
      </c>
      <c r="Z846" s="19" t="s">
        <v>68</v>
      </c>
      <c r="AA846" s="20">
        <v>307461977278</v>
      </c>
      <c r="AB846" s="19">
        <v>20000000</v>
      </c>
      <c r="AC846" s="21">
        <v>0</v>
      </c>
      <c r="AD846" s="21">
        <v>0</v>
      </c>
      <c r="AE846" s="21">
        <v>2000000</v>
      </c>
      <c r="AF846" s="21">
        <v>2000000</v>
      </c>
      <c r="AG846" s="21">
        <v>2000000</v>
      </c>
      <c r="AH846" s="21">
        <v>2000000</v>
      </c>
      <c r="AI846" s="21">
        <v>2000000</v>
      </c>
      <c r="AJ846" s="21">
        <v>2000000</v>
      </c>
      <c r="AK846" s="21">
        <v>2000000</v>
      </c>
      <c r="AL846" s="21">
        <v>2000000</v>
      </c>
      <c r="AM846" s="21">
        <v>2000000</v>
      </c>
      <c r="AN846" s="21">
        <v>2000000</v>
      </c>
      <c r="AO846" s="21">
        <v>0</v>
      </c>
      <c r="AP846" s="21">
        <v>0</v>
      </c>
      <c r="AQ846" s="21">
        <v>0</v>
      </c>
      <c r="AR846" s="21">
        <v>0</v>
      </c>
    </row>
    <row r="847" spans="8:44" ht="26" x14ac:dyDescent="0.35">
      <c r="H847" s="16" t="str">
        <f xml:space="preserve"> _xll.EPMOlapMemberO("[CONTRATO].[PARENTH1].[C56362024]","","C56362024","","000;001")</f>
        <v>C56362024</v>
      </c>
      <c r="I847" s="16" t="str">
        <f xml:space="preserve"> _xll.EPMOlapMemberO("[AREA].[PARENTH1].[10000000033003]","","Gcia. Logística","","000;001")</f>
        <v>Gcia. Logística</v>
      </c>
      <c r="J847" s="17" t="str">
        <f xml:space="preserve"> _xll.EPMOlapMemberO("[RUBRO].[PARENTH1].[5160050000]","","EQUIPO DE COMPUTACION","","000;001")</f>
        <v>EQUIPO DE COMPUTACION</v>
      </c>
      <c r="K847" s="18" t="s">
        <v>2816</v>
      </c>
      <c r="L847" s="18" t="s">
        <v>40</v>
      </c>
      <c r="M847" s="28" t="s">
        <v>44</v>
      </c>
      <c r="N847" s="18" t="s">
        <v>29</v>
      </c>
      <c r="O847" s="18" t="s">
        <v>83</v>
      </c>
      <c r="P847" s="28" t="s">
        <v>40</v>
      </c>
      <c r="Q847" s="28" t="s">
        <v>2817</v>
      </c>
      <c r="R847" s="18" t="s">
        <v>1434</v>
      </c>
      <c r="S847" s="18" t="s">
        <v>838</v>
      </c>
      <c r="T847" s="18" t="s">
        <v>1457</v>
      </c>
      <c r="U847" s="18" t="s">
        <v>1442</v>
      </c>
      <c r="V847" s="18" t="s">
        <v>51</v>
      </c>
      <c r="W847" s="18" t="s">
        <v>38</v>
      </c>
      <c r="X847" s="18" t="s">
        <v>58</v>
      </c>
      <c r="Y847" s="18" t="s">
        <v>40</v>
      </c>
      <c r="Z847" s="19" t="s">
        <v>68</v>
      </c>
      <c r="AA847" s="20">
        <v>5631223212</v>
      </c>
      <c r="AB847" s="19">
        <v>169729327</v>
      </c>
      <c r="AC847" s="21">
        <v>0</v>
      </c>
      <c r="AD847" s="21">
        <v>0</v>
      </c>
      <c r="AE847" s="21">
        <v>42432331</v>
      </c>
      <c r="AF847" s="21">
        <v>42432331</v>
      </c>
      <c r="AG847" s="21">
        <v>42432331</v>
      </c>
      <c r="AH847" s="21">
        <v>42432334</v>
      </c>
      <c r="AI847" s="21">
        <v>0</v>
      </c>
      <c r="AJ847" s="21">
        <v>0</v>
      </c>
      <c r="AK847" s="21">
        <v>0</v>
      </c>
      <c r="AL847" s="21">
        <v>0</v>
      </c>
      <c r="AM847" s="21">
        <v>0</v>
      </c>
      <c r="AN847" s="21">
        <v>0</v>
      </c>
      <c r="AO847" s="21">
        <v>0</v>
      </c>
      <c r="AP847" s="21">
        <v>0</v>
      </c>
      <c r="AQ847" s="21">
        <v>0</v>
      </c>
      <c r="AR847" s="21">
        <v>0</v>
      </c>
    </row>
    <row r="848" spans="8:44" ht="52" x14ac:dyDescent="0.35">
      <c r="H848" s="16" t="str">
        <f xml:space="preserve"> _xll.EPMOlapMemberO("[CONTRATO].[PARENTH1].[C35322024]","","C35322024","","000;001")</f>
        <v>C35322024</v>
      </c>
      <c r="I848" s="16" t="str">
        <f xml:space="preserve"> _xll.EPMOlapMemberO("[AREA].[PARENTH1].[10000000035007]","","Gcia. Seguros de Vid","","000;001")</f>
        <v>Gcia. Seguros de Vid</v>
      </c>
      <c r="J848" s="17" t="str">
        <f xml:space="preserve"> _xll.EPMOlapMemberO("[RUBRO].[PARENTH1].[5164400000]","","N_SERVICIOS TEMPORALES RIESGOS LABORALES","","000;001")</f>
        <v>N_SERVICIOS TEMPORALES RIESGOS LABORALES</v>
      </c>
      <c r="K848" s="18" t="s">
        <v>2818</v>
      </c>
      <c r="L848" s="18" t="s">
        <v>40</v>
      </c>
      <c r="M848" s="28" t="s">
        <v>1963</v>
      </c>
      <c r="N848" s="18" t="s">
        <v>29</v>
      </c>
      <c r="O848" s="18" t="s">
        <v>1943</v>
      </c>
      <c r="P848" s="28" t="s">
        <v>40</v>
      </c>
      <c r="Q848" s="28" t="s">
        <v>2819</v>
      </c>
      <c r="R848" s="18" t="s">
        <v>1231</v>
      </c>
      <c r="S848" s="18" t="s">
        <v>838</v>
      </c>
      <c r="T848" s="18" t="s">
        <v>224</v>
      </c>
      <c r="U848" s="18" t="s">
        <v>2799</v>
      </c>
      <c r="V848" s="18" t="s">
        <v>1947</v>
      </c>
      <c r="W848" s="18" t="s">
        <v>67</v>
      </c>
      <c r="X848" s="18" t="s">
        <v>40</v>
      </c>
      <c r="Y848" s="18" t="s">
        <v>40</v>
      </c>
      <c r="Z848" s="19" t="s">
        <v>68</v>
      </c>
      <c r="AA848" s="20">
        <v>378778117</v>
      </c>
      <c r="AB848" s="19">
        <v>133280000</v>
      </c>
      <c r="AC848" s="21">
        <v>0</v>
      </c>
      <c r="AD848" s="21">
        <v>0</v>
      </c>
      <c r="AE848" s="21">
        <v>44426667</v>
      </c>
      <c r="AF848" s="21">
        <v>44426667</v>
      </c>
      <c r="AG848" s="21">
        <v>44426666</v>
      </c>
      <c r="AH848" s="21">
        <v>0</v>
      </c>
      <c r="AI848" s="21">
        <v>0</v>
      </c>
      <c r="AJ848" s="21">
        <v>0</v>
      </c>
      <c r="AK848" s="21">
        <v>0</v>
      </c>
      <c r="AL848" s="21">
        <v>0</v>
      </c>
      <c r="AM848" s="21">
        <v>0</v>
      </c>
      <c r="AN848" s="21">
        <v>0</v>
      </c>
      <c r="AO848" s="21">
        <v>0</v>
      </c>
      <c r="AP848" s="21">
        <v>0</v>
      </c>
      <c r="AQ848" s="21">
        <v>0</v>
      </c>
      <c r="AR848" s="21">
        <v>0</v>
      </c>
    </row>
    <row r="849" spans="8:44" ht="29" x14ac:dyDescent="0.35">
      <c r="H849" s="16" t="str">
        <f xml:space="preserve"> _xll.EPMOlapMemberO("[CONTRATO].[PARENTH1].[C06012024]","","C06012024","","000;001")</f>
        <v>C06012024</v>
      </c>
      <c r="I849" s="16" t="str">
        <f xml:space="preserve"> _xll.EPMOlapMemberO("[AREA].[PARENTH1].[10000000091003]","","Ofic. Tecnologías de","","000;001")</f>
        <v>Ofic. Tecnologías de</v>
      </c>
      <c r="J849" s="17" t="str">
        <f xml:space="preserve"> _xll.EPMOlapMemberO("[RUBRO].[PARENTH1].[5160050000]","","EQUIPO DE COMPUTACION","","000;001")</f>
        <v>EQUIPO DE COMPUTACION</v>
      </c>
      <c r="K849" s="18" t="s">
        <v>2820</v>
      </c>
      <c r="L849" s="18" t="s">
        <v>40</v>
      </c>
      <c r="M849" s="28" t="s">
        <v>28</v>
      </c>
      <c r="N849" s="18" t="s">
        <v>29</v>
      </c>
      <c r="O849" s="18" t="s">
        <v>980</v>
      </c>
      <c r="P849" s="28" t="s">
        <v>2821</v>
      </c>
      <c r="Q849" s="28" t="s">
        <v>2822</v>
      </c>
      <c r="R849" s="18" t="s">
        <v>1082</v>
      </c>
      <c r="S849" s="18" t="s">
        <v>903</v>
      </c>
      <c r="T849" s="18" t="s">
        <v>35</v>
      </c>
      <c r="U849" s="18" t="s">
        <v>2823</v>
      </c>
      <c r="V849" s="18" t="s">
        <v>131</v>
      </c>
      <c r="W849" s="18" t="s">
        <v>963</v>
      </c>
      <c r="X849" s="18" t="s">
        <v>39</v>
      </c>
      <c r="Y849" s="18" t="s">
        <v>40</v>
      </c>
      <c r="Z849" s="19" t="s">
        <v>942</v>
      </c>
      <c r="AA849" s="20">
        <v>23835068483</v>
      </c>
      <c r="AB849" s="19">
        <v>128520000</v>
      </c>
      <c r="AC849" s="21">
        <v>0</v>
      </c>
      <c r="AD849" s="21">
        <v>0</v>
      </c>
      <c r="AE849" s="21">
        <v>0</v>
      </c>
      <c r="AF849" s="21">
        <v>12852000</v>
      </c>
      <c r="AG849" s="21">
        <v>12852000</v>
      </c>
      <c r="AH849" s="21">
        <v>12852000</v>
      </c>
      <c r="AI849" s="21">
        <v>12852000</v>
      </c>
      <c r="AJ849" s="21">
        <v>12852000</v>
      </c>
      <c r="AK849" s="21">
        <v>12852000</v>
      </c>
      <c r="AL849" s="21">
        <v>12852000</v>
      </c>
      <c r="AM849" s="21">
        <v>12852000</v>
      </c>
      <c r="AN849" s="21">
        <v>25704000</v>
      </c>
      <c r="AO849" s="21">
        <v>0</v>
      </c>
      <c r="AP849" s="21">
        <v>0</v>
      </c>
      <c r="AQ849" s="21">
        <v>0</v>
      </c>
      <c r="AR849" s="21">
        <v>0</v>
      </c>
    </row>
    <row r="850" spans="8:44" ht="29" x14ac:dyDescent="0.35">
      <c r="H850" s="16" t="str">
        <f xml:space="preserve"> _xll.EPMOlapMemberO("[CONTRATO].[PARENTH1].[C15412024]","","C15412024","","000;001")</f>
        <v>C15412024</v>
      </c>
      <c r="I850" s="16" t="str">
        <f xml:space="preserve"> _xll.EPMOlapMemberO("[AREA].[PARENTH1].[10000000010001]","","Ofic. Estratégia y D","","000;001")</f>
        <v>Ofic. Estratégia y D</v>
      </c>
      <c r="J850" s="17" t="str">
        <f xml:space="preserve"> _xll.EPMOlapMemberO("[RUBRO].[PARENTH1].[5130200000]","","AVALUOS","","000;001")</f>
        <v>AVALUOS</v>
      </c>
      <c r="K850" s="18" t="s">
        <v>2824</v>
      </c>
      <c r="L850" s="18" t="s">
        <v>40</v>
      </c>
      <c r="M850" s="28" t="s">
        <v>2028</v>
      </c>
      <c r="N850" s="18" t="s">
        <v>2029</v>
      </c>
      <c r="O850" s="18" t="s">
        <v>61</v>
      </c>
      <c r="P850" s="28" t="s">
        <v>2825</v>
      </c>
      <c r="Q850" s="28" t="s">
        <v>2826</v>
      </c>
      <c r="R850" s="18" t="s">
        <v>1139</v>
      </c>
      <c r="S850" s="18" t="s">
        <v>838</v>
      </c>
      <c r="T850" s="18" t="s">
        <v>449</v>
      </c>
      <c r="U850" s="18" t="s">
        <v>2827</v>
      </c>
      <c r="V850" s="18" t="s">
        <v>2828</v>
      </c>
      <c r="W850" s="18" t="s">
        <v>38</v>
      </c>
      <c r="X850" s="18" t="s">
        <v>40</v>
      </c>
      <c r="Y850" s="18" t="s">
        <v>40</v>
      </c>
      <c r="Z850" s="19" t="s">
        <v>68</v>
      </c>
      <c r="AA850" s="20">
        <v>13987711034</v>
      </c>
      <c r="AB850" s="19">
        <v>1060000000</v>
      </c>
      <c r="AC850" s="21">
        <v>0</v>
      </c>
      <c r="AD850" s="21">
        <v>0</v>
      </c>
      <c r="AE850" s="21">
        <v>0</v>
      </c>
      <c r="AF850" s="21">
        <v>1060000000</v>
      </c>
      <c r="AG850" s="21">
        <v>0</v>
      </c>
      <c r="AH850" s="21">
        <v>0</v>
      </c>
      <c r="AI850" s="21">
        <v>0</v>
      </c>
      <c r="AJ850" s="21">
        <v>0</v>
      </c>
      <c r="AK850" s="21">
        <v>0</v>
      </c>
      <c r="AL850" s="21">
        <v>0</v>
      </c>
      <c r="AM850" s="21">
        <v>0</v>
      </c>
      <c r="AN850" s="21">
        <v>0</v>
      </c>
      <c r="AO850" s="21">
        <v>0</v>
      </c>
      <c r="AP850" s="21">
        <v>0</v>
      </c>
      <c r="AQ850" s="21">
        <v>0</v>
      </c>
      <c r="AR850" s="21">
        <v>0</v>
      </c>
    </row>
    <row r="851" spans="8:44" ht="29" x14ac:dyDescent="0.35">
      <c r="H851" s="16" t="str">
        <f xml:space="preserve"> _xll.EPMOlapMemberO("[CONTRATO].[PARENTH1].[C81232024]","","C81232024","","000;001")</f>
        <v>C81232024</v>
      </c>
      <c r="I851" s="16" t="str">
        <f xml:space="preserve"> _xll.EPMOlapMemberO("[AREA].[PARENTH1].[10000000025005]","","Gcia. Administración","","000;001")</f>
        <v>Gcia. Administración</v>
      </c>
      <c r="J851" s="17" t="str">
        <f xml:space="preserve"> _xll.EPMOlapMemberO("[RUBRO].[PARENTH1].[5118150001]","","TRAMITES Y LICENCIAS","","000;001")</f>
        <v>TRAMITES Y LICENCIAS</v>
      </c>
      <c r="K851" s="18" t="s">
        <v>2829</v>
      </c>
      <c r="L851" s="18" t="s">
        <v>40</v>
      </c>
      <c r="M851" s="28" t="s">
        <v>452</v>
      </c>
      <c r="N851" s="18" t="s">
        <v>453</v>
      </c>
      <c r="O851" s="18" t="s">
        <v>454</v>
      </c>
      <c r="P851" s="28" t="s">
        <v>2830</v>
      </c>
      <c r="Q851" s="28" t="s">
        <v>796</v>
      </c>
      <c r="R851" s="18" t="s">
        <v>40</v>
      </c>
      <c r="S851" s="18" t="s">
        <v>615</v>
      </c>
      <c r="T851" s="18" t="s">
        <v>49</v>
      </c>
      <c r="U851" s="18" t="s">
        <v>2831</v>
      </c>
      <c r="V851" s="18" t="s">
        <v>459</v>
      </c>
      <c r="W851" s="18" t="s">
        <v>67</v>
      </c>
      <c r="X851" s="18" t="s">
        <v>40</v>
      </c>
      <c r="Y851" s="18" t="s">
        <v>40</v>
      </c>
      <c r="Z851" s="19" t="s">
        <v>68</v>
      </c>
      <c r="AA851" s="20">
        <v>307461977278</v>
      </c>
      <c r="AB851" s="19">
        <v>186160000</v>
      </c>
      <c r="AC851" s="21">
        <v>0</v>
      </c>
      <c r="AD851" s="21">
        <v>8004880</v>
      </c>
      <c r="AE851" s="21">
        <v>21036080</v>
      </c>
      <c r="AF851" s="21">
        <v>15451280</v>
      </c>
      <c r="AG851" s="21">
        <v>19174480</v>
      </c>
      <c r="AH851" s="21">
        <v>21036080</v>
      </c>
      <c r="AI851" s="21">
        <v>21036080</v>
      </c>
      <c r="AJ851" s="21">
        <v>17312880</v>
      </c>
      <c r="AK851" s="21">
        <v>22897680</v>
      </c>
      <c r="AL851" s="21">
        <v>19174480</v>
      </c>
      <c r="AM851" s="21">
        <v>21036080</v>
      </c>
      <c r="AN851" s="21">
        <v>0</v>
      </c>
      <c r="AO851" s="21">
        <v>0</v>
      </c>
      <c r="AP851" s="21">
        <v>0</v>
      </c>
      <c r="AQ851" s="21">
        <v>0</v>
      </c>
      <c r="AR851" s="21">
        <v>0</v>
      </c>
    </row>
    <row r="852" spans="8:44" ht="26" x14ac:dyDescent="0.35">
      <c r="H852" s="16" t="str">
        <f xml:space="preserve"> _xll.EPMOlapMemberO("[CONTRATO].[PARENTH1].[C81242024]","","C81242024","","000;001")</f>
        <v>C81242024</v>
      </c>
      <c r="I852" s="16" t="str">
        <f xml:space="preserve"> _xll.EPMOlapMemberO("[AREA].[PARENTH1].[10000000025005]","","Gcia. Administración","","000;001")</f>
        <v>Gcia. Administración</v>
      </c>
      <c r="J852" s="17" t="str">
        <f xml:space="preserve"> _xll.EPMOlapMemberO("[RUBRO].[PARENTH1].[5118150001]","","TRAMITES Y LICENCIAS","","000;001")</f>
        <v>TRAMITES Y LICENCIAS</v>
      </c>
      <c r="K852" s="18" t="s">
        <v>2832</v>
      </c>
      <c r="L852" s="18" t="s">
        <v>40</v>
      </c>
      <c r="M852" s="28" t="s">
        <v>452</v>
      </c>
      <c r="N852" s="18" t="s">
        <v>453</v>
      </c>
      <c r="O852" s="18" t="s">
        <v>461</v>
      </c>
      <c r="P852" s="28" t="s">
        <v>2833</v>
      </c>
      <c r="Q852" s="28" t="s">
        <v>796</v>
      </c>
      <c r="R852" s="18" t="s">
        <v>40</v>
      </c>
      <c r="S852" s="18" t="s">
        <v>838</v>
      </c>
      <c r="T852" s="18" t="s">
        <v>49</v>
      </c>
      <c r="U852" s="18" t="s">
        <v>2834</v>
      </c>
      <c r="V852" s="18" t="s">
        <v>459</v>
      </c>
      <c r="W852" s="18" t="s">
        <v>67</v>
      </c>
      <c r="X852" s="18" t="s">
        <v>40</v>
      </c>
      <c r="Y852" s="18" t="s">
        <v>40</v>
      </c>
      <c r="Z852" s="19" t="s">
        <v>68</v>
      </c>
      <c r="AA852" s="20">
        <v>307461977278</v>
      </c>
      <c r="AB852" s="19">
        <v>409963290</v>
      </c>
      <c r="AC852" s="21">
        <v>0</v>
      </c>
      <c r="AD852" s="21">
        <v>0</v>
      </c>
      <c r="AE852" s="21">
        <v>0</v>
      </c>
      <c r="AF852" s="21">
        <v>0</v>
      </c>
      <c r="AG852" s="21">
        <v>31856220</v>
      </c>
      <c r="AH852" s="21">
        <v>97521138</v>
      </c>
      <c r="AI852" s="21">
        <v>63666768</v>
      </c>
      <c r="AJ852" s="21">
        <v>63658768</v>
      </c>
      <c r="AK852" s="21">
        <v>57116710</v>
      </c>
      <c r="AL852" s="21">
        <v>53782906</v>
      </c>
      <c r="AM852" s="21">
        <v>30234864</v>
      </c>
      <c r="AN852" s="21">
        <v>12125916</v>
      </c>
      <c r="AO852" s="21">
        <v>0</v>
      </c>
      <c r="AP852" s="21">
        <v>0</v>
      </c>
      <c r="AQ852" s="21">
        <v>0</v>
      </c>
      <c r="AR852" s="21">
        <v>0</v>
      </c>
    </row>
    <row r="853" spans="8:44" ht="29" x14ac:dyDescent="0.35">
      <c r="H853" s="16" t="str">
        <f xml:space="preserve"> _xll.EPMOlapMemberO("[CONTRATO].[PARENTH1].[C81252024]","","C81252024","","000;001")</f>
        <v>C81252024</v>
      </c>
      <c r="I853" s="16" t="str">
        <f xml:space="preserve"> _xll.EPMOlapMemberO("[AREA].[PARENTH1].[10000000025005]","","Gcia. Administración","","000;001")</f>
        <v>Gcia. Administración</v>
      </c>
      <c r="J853" s="17" t="str">
        <f xml:space="preserve"> _xll.EPMOlapMemberO("[RUBRO].[PARENTH1].[5118150001]","","TRAMITES Y LICENCIAS","","000;001")</f>
        <v>TRAMITES Y LICENCIAS</v>
      </c>
      <c r="K853" s="18" t="s">
        <v>2835</v>
      </c>
      <c r="L853" s="18" t="s">
        <v>40</v>
      </c>
      <c r="M853" s="28" t="s">
        <v>452</v>
      </c>
      <c r="N853" s="18" t="s">
        <v>453</v>
      </c>
      <c r="O853" s="18" t="s">
        <v>461</v>
      </c>
      <c r="P853" s="28" t="s">
        <v>2836</v>
      </c>
      <c r="Q853" s="28" t="s">
        <v>796</v>
      </c>
      <c r="R853" s="18" t="s">
        <v>40</v>
      </c>
      <c r="S853" s="18" t="s">
        <v>615</v>
      </c>
      <c r="T853" s="18" t="s">
        <v>49</v>
      </c>
      <c r="U853" s="18" t="s">
        <v>829</v>
      </c>
      <c r="V853" s="18" t="s">
        <v>459</v>
      </c>
      <c r="W853" s="18" t="s">
        <v>67</v>
      </c>
      <c r="X853" s="18" t="s">
        <v>40</v>
      </c>
      <c r="Y853" s="18" t="s">
        <v>40</v>
      </c>
      <c r="Z853" s="19" t="s">
        <v>68</v>
      </c>
      <c r="AA853" s="20">
        <v>307461977278</v>
      </c>
      <c r="AB853" s="19">
        <v>189200000</v>
      </c>
      <c r="AC853" s="21">
        <v>0</v>
      </c>
      <c r="AD853" s="21">
        <v>9838400</v>
      </c>
      <c r="AE853" s="21">
        <v>15514400</v>
      </c>
      <c r="AF853" s="21">
        <v>13622400</v>
      </c>
      <c r="AG853" s="21">
        <v>23082400</v>
      </c>
      <c r="AH853" s="21">
        <v>19298400</v>
      </c>
      <c r="AI853" s="21">
        <v>15514400</v>
      </c>
      <c r="AJ853" s="21">
        <v>24974400</v>
      </c>
      <c r="AK853" s="21">
        <v>17406400</v>
      </c>
      <c r="AL853" s="21">
        <v>26866400</v>
      </c>
      <c r="AM853" s="21">
        <v>23082400</v>
      </c>
      <c r="AN853" s="21">
        <v>0</v>
      </c>
      <c r="AO853" s="21">
        <v>0</v>
      </c>
      <c r="AP853" s="21">
        <v>0</v>
      </c>
      <c r="AQ853" s="21">
        <v>0</v>
      </c>
      <c r="AR853" s="21">
        <v>0</v>
      </c>
    </row>
    <row r="854" spans="8:44" ht="29" x14ac:dyDescent="0.35">
      <c r="H854" s="16" t="str">
        <f xml:space="preserve"> _xll.EPMOlapMemberO("[CONTRATO].[PARENTH1].[C81262024]","","C81262024","","000;001")</f>
        <v>C81262024</v>
      </c>
      <c r="I854" s="16" t="str">
        <f xml:space="preserve"> _xll.EPMOlapMemberO("[AREA].[PARENTH1].[10000000025005]","","Gcia. Administración","","000;001")</f>
        <v>Gcia. Administración</v>
      </c>
      <c r="J854" s="17" t="str">
        <f xml:space="preserve"> _xll.EPMOlapMemberO("[RUBRO].[PARENTH1].[5118150001]","","TRAMITES Y LICENCIAS","","000;001")</f>
        <v>TRAMITES Y LICENCIAS</v>
      </c>
      <c r="K854" s="18" t="s">
        <v>2837</v>
      </c>
      <c r="L854" s="18" t="s">
        <v>40</v>
      </c>
      <c r="M854" s="28" t="s">
        <v>452</v>
      </c>
      <c r="N854" s="18" t="s">
        <v>453</v>
      </c>
      <c r="O854" s="18" t="s">
        <v>461</v>
      </c>
      <c r="P854" s="28" t="s">
        <v>467</v>
      </c>
      <c r="Q854" s="28" t="s">
        <v>796</v>
      </c>
      <c r="R854" s="18" t="s">
        <v>40</v>
      </c>
      <c r="S854" s="18" t="s">
        <v>838</v>
      </c>
      <c r="T854" s="18" t="s">
        <v>49</v>
      </c>
      <c r="U854" s="18" t="s">
        <v>2838</v>
      </c>
      <c r="V854" s="18" t="s">
        <v>459</v>
      </c>
      <c r="W854" s="18" t="s">
        <v>67</v>
      </c>
      <c r="X854" s="18" t="s">
        <v>40</v>
      </c>
      <c r="Y854" s="18" t="s">
        <v>40</v>
      </c>
      <c r="Z854" s="19" t="s">
        <v>68</v>
      </c>
      <c r="AA854" s="20">
        <v>307461977278</v>
      </c>
      <c r="AB854" s="19">
        <v>409382950</v>
      </c>
      <c r="AC854" s="21">
        <v>0</v>
      </c>
      <c r="AD854" s="21">
        <v>0</v>
      </c>
      <c r="AE854" s="21">
        <v>0</v>
      </c>
      <c r="AF854" s="21">
        <v>0</v>
      </c>
      <c r="AG854" s="21">
        <v>32722869</v>
      </c>
      <c r="AH854" s="21">
        <v>73722869</v>
      </c>
      <c r="AI854" s="21">
        <v>58222869</v>
      </c>
      <c r="AJ854" s="21">
        <v>69622869</v>
      </c>
      <c r="AK854" s="21">
        <v>58322869</v>
      </c>
      <c r="AL854" s="21">
        <v>49122869</v>
      </c>
      <c r="AM854" s="21">
        <v>44922869</v>
      </c>
      <c r="AN854" s="21">
        <v>22722867</v>
      </c>
      <c r="AO854" s="21">
        <v>0</v>
      </c>
      <c r="AP854" s="21">
        <v>0</v>
      </c>
      <c r="AQ854" s="21">
        <v>0</v>
      </c>
      <c r="AR854" s="21">
        <v>0</v>
      </c>
    </row>
    <row r="855" spans="8:44" ht="26" x14ac:dyDescent="0.35">
      <c r="H855" s="16" t="str">
        <f xml:space="preserve"> _xll.EPMOlapMemberO("[CONTRATO].[PARENTH1].[C76452024]","","C76452024","","000;001")</f>
        <v>C76452024</v>
      </c>
      <c r="I855" s="16" t="str">
        <f xml:space="preserve"> _xll.EPMOlapMemberO("[AREA].[PARENTH1].[10000000025005]","","Gcia. Administración","","000;001")</f>
        <v>Gcia. Administración</v>
      </c>
      <c r="J855" s="17" t="str">
        <f xml:space="preserve"> _xll.EPMOlapMemberO("[RUBRO].[PARENTH1].[5118150001]","","TRAMITES Y LICENCIAS","","000;001")</f>
        <v>TRAMITES Y LICENCIAS</v>
      </c>
      <c r="K855" s="18" t="s">
        <v>2839</v>
      </c>
      <c r="L855" s="18" t="s">
        <v>40</v>
      </c>
      <c r="M855" s="28" t="s">
        <v>452</v>
      </c>
      <c r="N855" s="18" t="s">
        <v>453</v>
      </c>
      <c r="O855" s="18" t="s">
        <v>461</v>
      </c>
      <c r="P855" s="28" t="s">
        <v>2840</v>
      </c>
      <c r="Q855" s="28" t="s">
        <v>557</v>
      </c>
      <c r="R855" s="18" t="s">
        <v>40</v>
      </c>
      <c r="S855" s="18" t="s">
        <v>838</v>
      </c>
      <c r="T855" s="18" t="s">
        <v>35</v>
      </c>
      <c r="U855" s="18" t="s">
        <v>2805</v>
      </c>
      <c r="V855" s="18" t="s">
        <v>459</v>
      </c>
      <c r="W855" s="18" t="s">
        <v>67</v>
      </c>
      <c r="X855" s="18" t="s">
        <v>40</v>
      </c>
      <c r="Y855" s="18" t="s">
        <v>40</v>
      </c>
      <c r="Z855" s="19" t="s">
        <v>68</v>
      </c>
      <c r="AA855" s="20">
        <v>307461977278</v>
      </c>
      <c r="AB855" s="19">
        <v>30000000</v>
      </c>
      <c r="AC855" s="21">
        <v>0</v>
      </c>
      <c r="AD855" s="21">
        <v>0</v>
      </c>
      <c r="AE855" s="21">
        <v>3000000</v>
      </c>
      <c r="AF855" s="21">
        <v>3000000</v>
      </c>
      <c r="AG855" s="21">
        <v>3000000</v>
      </c>
      <c r="AH855" s="21">
        <v>3000000</v>
      </c>
      <c r="AI855" s="21">
        <v>3000000</v>
      </c>
      <c r="AJ855" s="21">
        <v>3000000</v>
      </c>
      <c r="AK855" s="21">
        <v>3000000</v>
      </c>
      <c r="AL855" s="21">
        <v>3000000</v>
      </c>
      <c r="AM855" s="21">
        <v>3000000</v>
      </c>
      <c r="AN855" s="21">
        <v>3000000</v>
      </c>
      <c r="AO855" s="21">
        <v>0</v>
      </c>
      <c r="AP855" s="21">
        <v>0</v>
      </c>
      <c r="AQ855" s="21">
        <v>0</v>
      </c>
      <c r="AR855" s="21">
        <v>0</v>
      </c>
    </row>
    <row r="856" spans="8:44" ht="29" x14ac:dyDescent="0.35">
      <c r="H856" s="16" t="str">
        <f xml:space="preserve"> _xll.EPMOlapMemberO("[CONTRATO].[PARENTH1].[C83212024]","","C83212024","","000;001")</f>
        <v>C83212024</v>
      </c>
      <c r="I856" s="16" t="str">
        <f xml:space="preserve"> _xll.EPMOlapMemberO("[AREA].[PARENTH1].[10000000025005]","","Gcia. Administración","","000;001")</f>
        <v>Gcia. Administración</v>
      </c>
      <c r="J856" s="17" t="str">
        <f xml:space="preserve"> _xll.EPMOlapMemberO("[RUBRO].[PARENTH1].[5118150001]","","TRAMITES Y LICENCIAS","","000;001")</f>
        <v>TRAMITES Y LICENCIAS</v>
      </c>
      <c r="K856" s="18" t="s">
        <v>2841</v>
      </c>
      <c r="L856" s="18" t="s">
        <v>40</v>
      </c>
      <c r="M856" s="28" t="s">
        <v>452</v>
      </c>
      <c r="N856" s="18" t="s">
        <v>453</v>
      </c>
      <c r="O856" s="18" t="s">
        <v>461</v>
      </c>
      <c r="P856" s="28" t="s">
        <v>2659</v>
      </c>
      <c r="Q856" s="28" t="s">
        <v>463</v>
      </c>
      <c r="R856" s="18" t="s">
        <v>40</v>
      </c>
      <c r="S856" s="18" t="s">
        <v>2660</v>
      </c>
      <c r="T856" s="18" t="s">
        <v>114</v>
      </c>
      <c r="U856" s="18" t="s">
        <v>2842</v>
      </c>
      <c r="V856" s="18" t="s">
        <v>459</v>
      </c>
      <c r="W856" s="18" t="s">
        <v>67</v>
      </c>
      <c r="X856" s="18" t="s">
        <v>40</v>
      </c>
      <c r="Y856" s="18" t="s">
        <v>40</v>
      </c>
      <c r="Z856" s="19" t="s">
        <v>68</v>
      </c>
      <c r="AA856" s="20">
        <v>307461977278</v>
      </c>
      <c r="AB856" s="19">
        <v>2217374378</v>
      </c>
      <c r="AC856" s="21">
        <v>0</v>
      </c>
      <c r="AD856" s="21">
        <v>0</v>
      </c>
      <c r="AE856" s="21">
        <v>2217374378</v>
      </c>
      <c r="AF856" s="21">
        <v>0</v>
      </c>
      <c r="AG856" s="21">
        <v>0</v>
      </c>
      <c r="AH856" s="21">
        <v>0</v>
      </c>
      <c r="AI856" s="21">
        <v>0</v>
      </c>
      <c r="AJ856" s="21">
        <v>0</v>
      </c>
      <c r="AK856" s="21">
        <v>0</v>
      </c>
      <c r="AL856" s="21">
        <v>0</v>
      </c>
      <c r="AM856" s="21">
        <v>0</v>
      </c>
      <c r="AN856" s="21">
        <v>0</v>
      </c>
      <c r="AO856" s="21">
        <v>0</v>
      </c>
      <c r="AP856" s="21">
        <v>0</v>
      </c>
      <c r="AQ856" s="21">
        <v>0</v>
      </c>
      <c r="AR856" s="21">
        <v>0</v>
      </c>
    </row>
    <row r="857" spans="8:44" ht="29" x14ac:dyDescent="0.35">
      <c r="H857" s="16" t="str">
        <f xml:space="preserve"> _xll.EPMOlapMemberO("[CONTRATO].[PARENTH1].[C56372024]","","C56372024","","000;001")</f>
        <v>C56372024</v>
      </c>
      <c r="I857" s="16" t="str">
        <f xml:space="preserve"> _xll.EPMOlapMemberO("[AREA].[PARENTH1].[10000000033007]","","Gcia. Abastecimiento","","000;001")</f>
        <v>Gcia. Abastecimiento</v>
      </c>
      <c r="J857" s="17" t="str">
        <f xml:space="preserve"> _xll.EPMOlapMemberO("[RUBRO].[PARENTH1].[5130200000]","","AVALUOS","","000;001")</f>
        <v>AVALUOS</v>
      </c>
      <c r="K857" s="18" t="s">
        <v>2843</v>
      </c>
      <c r="L857" s="18" t="s">
        <v>40</v>
      </c>
      <c r="M857" s="28" t="s">
        <v>1343</v>
      </c>
      <c r="N857" s="18" t="s">
        <v>29</v>
      </c>
      <c r="O857" s="18" t="s">
        <v>61</v>
      </c>
      <c r="P857" s="28" t="s">
        <v>40</v>
      </c>
      <c r="Q857" s="28" t="s">
        <v>1344</v>
      </c>
      <c r="R857" s="18" t="s">
        <v>1345</v>
      </c>
      <c r="S857" s="18" t="s">
        <v>2844</v>
      </c>
      <c r="T857" s="18" t="s">
        <v>35</v>
      </c>
      <c r="U857" s="18" t="s">
        <v>1346</v>
      </c>
      <c r="V857" s="18" t="s">
        <v>89</v>
      </c>
      <c r="W857" s="18" t="s">
        <v>67</v>
      </c>
      <c r="X857" s="18" t="s">
        <v>58</v>
      </c>
      <c r="Y857" s="18" t="s">
        <v>40</v>
      </c>
      <c r="Z857" s="19" t="s">
        <v>68</v>
      </c>
      <c r="AA857" s="20">
        <v>1005171532</v>
      </c>
      <c r="AB857" s="19">
        <v>39437000</v>
      </c>
      <c r="AC857" s="21">
        <v>0</v>
      </c>
      <c r="AD857" s="21">
        <v>0</v>
      </c>
      <c r="AE857" s="21">
        <v>3437000</v>
      </c>
      <c r="AF857" s="21">
        <v>4000000</v>
      </c>
      <c r="AG857" s="21">
        <v>4000000</v>
      </c>
      <c r="AH857" s="21">
        <v>4000000</v>
      </c>
      <c r="AI857" s="21">
        <v>4000000</v>
      </c>
      <c r="AJ857" s="21">
        <v>4000000</v>
      </c>
      <c r="AK857" s="21">
        <v>4000000</v>
      </c>
      <c r="AL857" s="21">
        <v>4000000</v>
      </c>
      <c r="AM857" s="21">
        <v>4000000</v>
      </c>
      <c r="AN857" s="21">
        <v>4000000</v>
      </c>
      <c r="AO857" s="21">
        <v>0</v>
      </c>
      <c r="AP857" s="21">
        <v>0</v>
      </c>
      <c r="AQ857" s="21">
        <v>0</v>
      </c>
      <c r="AR857" s="21">
        <v>0</v>
      </c>
    </row>
    <row r="858" spans="8:44" ht="29" x14ac:dyDescent="0.35">
      <c r="H858" s="16" t="str">
        <f xml:space="preserve"> _xll.EPMOlapMemberO("[CONTRATO].[PARENTH1].[C79392024]","","C79392024","","000;001")</f>
        <v>C79392024</v>
      </c>
      <c r="I858" s="16" t="str">
        <f xml:space="preserve"> _xll.EPMOlapMemberO("[AREA].[PARENTH1].[10000000025005]","","Gcia. Administración","","000;001")</f>
        <v>Gcia. Administración</v>
      </c>
      <c r="J858" s="17" t="str">
        <f xml:space="preserve"> _xll.EPMOlapMemberO("[RUBRO].[PARENTH1].[5118150001]","","TRAMITES Y LICENCIAS","","000;001")</f>
        <v>TRAMITES Y LICENCIAS</v>
      </c>
      <c r="K858" s="18" t="s">
        <v>2845</v>
      </c>
      <c r="L858" s="18" t="s">
        <v>40</v>
      </c>
      <c r="M858" s="28" t="s">
        <v>452</v>
      </c>
      <c r="N858" s="18" t="s">
        <v>453</v>
      </c>
      <c r="O858" s="18" t="s">
        <v>461</v>
      </c>
      <c r="P858" s="28" t="s">
        <v>2846</v>
      </c>
      <c r="Q858" s="28" t="s">
        <v>622</v>
      </c>
      <c r="R858" s="18" t="s">
        <v>40</v>
      </c>
      <c r="S858" s="18" t="s">
        <v>838</v>
      </c>
      <c r="T858" s="18" t="s">
        <v>35</v>
      </c>
      <c r="U858" s="18" t="s">
        <v>2847</v>
      </c>
      <c r="V858" s="18" t="s">
        <v>459</v>
      </c>
      <c r="W858" s="18" t="s">
        <v>67</v>
      </c>
      <c r="X858" s="18" t="s">
        <v>40</v>
      </c>
      <c r="Y858" s="18" t="s">
        <v>40</v>
      </c>
      <c r="Z858" s="19" t="s">
        <v>68</v>
      </c>
      <c r="AA858" s="20">
        <v>307461977278</v>
      </c>
      <c r="AB858" s="19">
        <v>50000000</v>
      </c>
      <c r="AC858" s="21">
        <v>0</v>
      </c>
      <c r="AD858" s="21">
        <v>0</v>
      </c>
      <c r="AE858" s="21">
        <v>5000000</v>
      </c>
      <c r="AF858" s="21">
        <v>5000000</v>
      </c>
      <c r="AG858" s="21">
        <v>5000000</v>
      </c>
      <c r="AH858" s="21">
        <v>5000000</v>
      </c>
      <c r="AI858" s="21">
        <v>5000000</v>
      </c>
      <c r="AJ858" s="21">
        <v>5000000</v>
      </c>
      <c r="AK858" s="21">
        <v>5000000</v>
      </c>
      <c r="AL858" s="21">
        <v>5000000</v>
      </c>
      <c r="AM858" s="21">
        <v>5000000</v>
      </c>
      <c r="AN858" s="21">
        <v>5000000</v>
      </c>
      <c r="AO858" s="21">
        <v>0</v>
      </c>
      <c r="AP858" s="21">
        <v>0</v>
      </c>
      <c r="AQ858" s="21">
        <v>0</v>
      </c>
      <c r="AR858" s="21">
        <v>0</v>
      </c>
    </row>
    <row r="859" spans="8:44" ht="43.5" x14ac:dyDescent="0.35">
      <c r="H859" s="16" t="str">
        <f xml:space="preserve"> _xll.EPMOlapMemberO("[CONTRATO].[PARENTH1].[C56382024]","","C56382024","","000;001")</f>
        <v>C56382024</v>
      </c>
      <c r="I859" s="16" t="str">
        <f xml:space="preserve"> _xll.EPMOlapMemberO("[AREA].[PARENTH1].[10000000033003]","","Gcia. Logística","","000;001")</f>
        <v>Gcia. Logística</v>
      </c>
      <c r="J859" s="17" t="str">
        <f xml:space="preserve"> _xll.EPMOlapMemberO("[RUBRO].[PARENTH1].[5145050001]","","EQUIPO DE COMPUTO GER. ADMINISTRATIVA","","000;001")</f>
        <v>EQUIPO DE COMPUTO GER. ADMINISTRATIVA</v>
      </c>
      <c r="K859" s="18" t="s">
        <v>2848</v>
      </c>
      <c r="L859" s="18" t="s">
        <v>419</v>
      </c>
      <c r="M859" s="28" t="s">
        <v>44</v>
      </c>
      <c r="N859" s="18" t="s">
        <v>29</v>
      </c>
      <c r="O859" s="18" t="s">
        <v>30</v>
      </c>
      <c r="P859" s="28" t="s">
        <v>420</v>
      </c>
      <c r="Q859" s="28" t="s">
        <v>2849</v>
      </c>
      <c r="R859" s="18" t="s">
        <v>47</v>
      </c>
      <c r="S859" s="18" t="s">
        <v>1038</v>
      </c>
      <c r="T859" s="18" t="s">
        <v>245</v>
      </c>
      <c r="U859" s="18" t="s">
        <v>423</v>
      </c>
      <c r="V859" s="18" t="s">
        <v>51</v>
      </c>
      <c r="W859" s="18" t="s">
        <v>52</v>
      </c>
      <c r="X859" s="18" t="s">
        <v>58</v>
      </c>
      <c r="Y859" s="18" t="s">
        <v>40</v>
      </c>
      <c r="Z859" s="19" t="s">
        <v>68</v>
      </c>
      <c r="AA859" s="20">
        <v>5622147102</v>
      </c>
      <c r="AB859" s="19">
        <v>30029915</v>
      </c>
      <c r="AC859" s="21">
        <v>0</v>
      </c>
      <c r="AD859" s="21">
        <v>0</v>
      </c>
      <c r="AE859" s="21">
        <v>0</v>
      </c>
      <c r="AF859" s="21">
        <v>6005983</v>
      </c>
      <c r="AG859" s="21">
        <v>6005983</v>
      </c>
      <c r="AH859" s="21">
        <v>6005983</v>
      </c>
      <c r="AI859" s="21">
        <v>6005983</v>
      </c>
      <c r="AJ859" s="21">
        <v>6005983</v>
      </c>
      <c r="AK859" s="21">
        <v>0</v>
      </c>
      <c r="AL859" s="21">
        <v>0</v>
      </c>
      <c r="AM859" s="21">
        <v>0</v>
      </c>
      <c r="AN859" s="21">
        <v>0</v>
      </c>
      <c r="AO859" s="21">
        <v>0</v>
      </c>
      <c r="AP859" s="21">
        <v>0</v>
      </c>
      <c r="AQ859" s="21">
        <v>0</v>
      </c>
      <c r="AR859" s="21">
        <v>0</v>
      </c>
    </row>
    <row r="860" spans="8:44" ht="26" x14ac:dyDescent="0.35">
      <c r="H860" s="16" t="str">
        <f xml:space="preserve"> _xll.EPMOlapMemberO("[CONTRATO].[PARENTH1].[C79402024]","","C79402024","","000;001")</f>
        <v>C79402024</v>
      </c>
      <c r="I860" s="16" t="str">
        <f xml:space="preserve"> _xll.EPMOlapMemberO("[AREA].[PARENTH1].[10000000025005]","","Gcia. Administración","","000;001")</f>
        <v>Gcia. Administración</v>
      </c>
      <c r="J860" s="17" t="str">
        <f xml:space="preserve"> _xll.EPMOlapMemberO("[RUBRO].[PARENTH1].[5118150001]","","TRAMITES Y LICENCIAS","","000;001")</f>
        <v>TRAMITES Y LICENCIAS</v>
      </c>
      <c r="K860" s="18" t="s">
        <v>2850</v>
      </c>
      <c r="L860" s="18" t="s">
        <v>40</v>
      </c>
      <c r="M860" s="28" t="s">
        <v>452</v>
      </c>
      <c r="N860" s="18" t="s">
        <v>453</v>
      </c>
      <c r="O860" s="18" t="s">
        <v>461</v>
      </c>
      <c r="P860" s="28" t="s">
        <v>2851</v>
      </c>
      <c r="Q860" s="28" t="s">
        <v>622</v>
      </c>
      <c r="R860" s="18" t="s">
        <v>40</v>
      </c>
      <c r="S860" s="18" t="s">
        <v>138</v>
      </c>
      <c r="T860" s="18" t="s">
        <v>35</v>
      </c>
      <c r="U860" s="18" t="s">
        <v>2852</v>
      </c>
      <c r="V860" s="18" t="s">
        <v>459</v>
      </c>
      <c r="W860" s="18" t="s">
        <v>67</v>
      </c>
      <c r="X860" s="18" t="s">
        <v>40</v>
      </c>
      <c r="Y860" s="18" t="s">
        <v>40</v>
      </c>
      <c r="Z860" s="19" t="s">
        <v>68</v>
      </c>
      <c r="AA860" s="20">
        <v>307461977278</v>
      </c>
      <c r="AB860" s="19">
        <v>650000000</v>
      </c>
      <c r="AC860" s="21">
        <v>0</v>
      </c>
      <c r="AD860" s="21">
        <v>0</v>
      </c>
      <c r="AE860" s="21">
        <v>36100000</v>
      </c>
      <c r="AF860" s="21">
        <v>68200000</v>
      </c>
      <c r="AG860" s="21">
        <v>68200000</v>
      </c>
      <c r="AH860" s="21">
        <v>68200000</v>
      </c>
      <c r="AI860" s="21">
        <v>68200000</v>
      </c>
      <c r="AJ860" s="21">
        <v>68200000</v>
      </c>
      <c r="AK860" s="21">
        <v>68200000</v>
      </c>
      <c r="AL860" s="21">
        <v>68200000</v>
      </c>
      <c r="AM860" s="21">
        <v>68200000</v>
      </c>
      <c r="AN860" s="21">
        <v>68300000</v>
      </c>
      <c r="AO860" s="21">
        <v>0</v>
      </c>
      <c r="AP860" s="21">
        <v>0</v>
      </c>
      <c r="AQ860" s="21">
        <v>0</v>
      </c>
      <c r="AR860" s="21">
        <v>0</v>
      </c>
    </row>
    <row r="861" spans="8:44" ht="26" x14ac:dyDescent="0.35">
      <c r="H861" s="16" t="str">
        <f xml:space="preserve"> _xll.EPMOlapMemberO("[CONTRATO].[PARENTH1].[C79412024]","","C79412024","","000;001")</f>
        <v>C79412024</v>
      </c>
      <c r="I861" s="16" t="str">
        <f xml:space="preserve"> _xll.EPMOlapMemberO("[AREA].[PARENTH1].[10000000025005]","","Gcia. Administración","","000;001")</f>
        <v>Gcia. Administración</v>
      </c>
      <c r="J861" s="17" t="str">
        <f xml:space="preserve"> _xll.EPMOlapMemberO("[RUBRO].[PARENTH1].[5118150001]","","TRAMITES Y LICENCIAS","","000;001")</f>
        <v>TRAMITES Y LICENCIAS</v>
      </c>
      <c r="K861" s="18" t="s">
        <v>2853</v>
      </c>
      <c r="L861" s="18" t="s">
        <v>40</v>
      </c>
      <c r="M861" s="28" t="s">
        <v>452</v>
      </c>
      <c r="N861" s="18" t="s">
        <v>453</v>
      </c>
      <c r="O861" s="18" t="s">
        <v>461</v>
      </c>
      <c r="P861" s="28" t="s">
        <v>1672</v>
      </c>
      <c r="Q861" s="28" t="s">
        <v>622</v>
      </c>
      <c r="R861" s="18" t="s">
        <v>40</v>
      </c>
      <c r="S861" s="18" t="s">
        <v>1213</v>
      </c>
      <c r="T861" s="18" t="s">
        <v>35</v>
      </c>
      <c r="U861" s="18" t="s">
        <v>2854</v>
      </c>
      <c r="V861" s="18" t="s">
        <v>459</v>
      </c>
      <c r="W861" s="18" t="s">
        <v>67</v>
      </c>
      <c r="X861" s="18" t="s">
        <v>40</v>
      </c>
      <c r="Y861" s="18" t="s">
        <v>40</v>
      </c>
      <c r="Z861" s="19" t="s">
        <v>68</v>
      </c>
      <c r="AA861" s="20">
        <v>307461977278</v>
      </c>
      <c r="AB861" s="19">
        <v>215000000</v>
      </c>
      <c r="AC861" s="21">
        <v>0</v>
      </c>
      <c r="AD861" s="21">
        <v>0</v>
      </c>
      <c r="AE861" s="21">
        <v>0</v>
      </c>
      <c r="AF861" s="21">
        <v>0</v>
      </c>
      <c r="AG861" s="21">
        <v>0</v>
      </c>
      <c r="AH861" s="21">
        <v>0</v>
      </c>
      <c r="AI861" s="21">
        <v>0</v>
      </c>
      <c r="AJ861" s="21">
        <v>21500000</v>
      </c>
      <c r="AK861" s="21">
        <v>48375000</v>
      </c>
      <c r="AL861" s="21">
        <v>48375000</v>
      </c>
      <c r="AM861" s="21">
        <v>48375000</v>
      </c>
      <c r="AN861" s="21">
        <v>48375000</v>
      </c>
      <c r="AO861" s="21">
        <v>0</v>
      </c>
      <c r="AP861" s="21">
        <v>0</v>
      </c>
      <c r="AQ861" s="21">
        <v>0</v>
      </c>
      <c r="AR861" s="21">
        <v>0</v>
      </c>
    </row>
    <row r="862" spans="8:44" ht="29" x14ac:dyDescent="0.35">
      <c r="H862" s="16" t="str">
        <f xml:space="preserve"> _xll.EPMOlapMemberO("[CONTRATO].[PARENTH1].[C83222024]","","C83222024","","000;001")</f>
        <v>C83222024</v>
      </c>
      <c r="I862" s="16" t="str">
        <f xml:space="preserve"> _xll.EPMOlapMemberO("[AREA].[PARENTH1].[10000000025005]","","Gcia. Administración","","000;001")</f>
        <v>Gcia. Administración</v>
      </c>
      <c r="J862" s="17" t="str">
        <f xml:space="preserve"> _xll.EPMOlapMemberO("[RUBRO].[PARENTH1].[5118150001]","","TRAMITES Y LICENCIAS","","000;001")</f>
        <v>TRAMITES Y LICENCIAS</v>
      </c>
      <c r="K862" s="18" t="s">
        <v>2855</v>
      </c>
      <c r="L862" s="18" t="s">
        <v>40</v>
      </c>
      <c r="M862" s="28" t="s">
        <v>452</v>
      </c>
      <c r="N862" s="18" t="s">
        <v>453</v>
      </c>
      <c r="O862" s="18" t="s">
        <v>461</v>
      </c>
      <c r="P862" s="28" t="s">
        <v>462</v>
      </c>
      <c r="Q862" s="28" t="s">
        <v>463</v>
      </c>
      <c r="R862" s="18" t="s">
        <v>40</v>
      </c>
      <c r="S862" s="18" t="s">
        <v>48</v>
      </c>
      <c r="T862" s="18" t="s">
        <v>449</v>
      </c>
      <c r="U862" s="18" t="s">
        <v>2856</v>
      </c>
      <c r="V862" s="18" t="s">
        <v>459</v>
      </c>
      <c r="W862" s="18" t="s">
        <v>67</v>
      </c>
      <c r="X862" s="18" t="s">
        <v>40</v>
      </c>
      <c r="Y862" s="18" t="s">
        <v>40</v>
      </c>
      <c r="Z862" s="19" t="s">
        <v>68</v>
      </c>
      <c r="AA862" s="20">
        <v>307461977278</v>
      </c>
      <c r="AB862" s="19">
        <v>556833605</v>
      </c>
      <c r="AC862" s="21">
        <v>111366700</v>
      </c>
      <c r="AD862" s="21">
        <v>167050000</v>
      </c>
      <c r="AE862" s="21">
        <v>139208453</v>
      </c>
      <c r="AF862" s="21">
        <v>139208452</v>
      </c>
      <c r="AG862" s="21">
        <v>0</v>
      </c>
      <c r="AH862" s="21">
        <v>0</v>
      </c>
      <c r="AI862" s="21">
        <v>0</v>
      </c>
      <c r="AJ862" s="21">
        <v>0</v>
      </c>
      <c r="AK862" s="21">
        <v>0</v>
      </c>
      <c r="AL862" s="21">
        <v>0</v>
      </c>
      <c r="AM862" s="21">
        <v>0</v>
      </c>
      <c r="AN862" s="21">
        <v>0</v>
      </c>
      <c r="AO862" s="21">
        <v>0</v>
      </c>
      <c r="AP862" s="21">
        <v>0</v>
      </c>
      <c r="AQ862" s="21">
        <v>0</v>
      </c>
      <c r="AR862" s="21">
        <v>0</v>
      </c>
    </row>
    <row r="863" spans="8:44" ht="29" x14ac:dyDescent="0.35">
      <c r="H863" s="16" t="str">
        <f xml:space="preserve"> _xll.EPMOlapMemberO("[CONTRATO].[PARENTH1].[C83232024]","","C83232024","","000;001")</f>
        <v>C83232024</v>
      </c>
      <c r="I863" s="16" t="str">
        <f xml:space="preserve"> _xll.EPMOlapMemberO("[AREA].[PARENTH1].[10000000025005]","","Gcia. Administración","","000;001")</f>
        <v>Gcia. Administración</v>
      </c>
      <c r="J863" s="17" t="str">
        <f xml:space="preserve"> _xll.EPMOlapMemberO("[RUBRO].[PARENTH1].[5118150001]","","TRAMITES Y LICENCIAS","","000;001")</f>
        <v>TRAMITES Y LICENCIAS</v>
      </c>
      <c r="K863" s="18" t="s">
        <v>2857</v>
      </c>
      <c r="L863" s="18" t="s">
        <v>40</v>
      </c>
      <c r="M863" s="28" t="s">
        <v>452</v>
      </c>
      <c r="N863" s="18" t="s">
        <v>453</v>
      </c>
      <c r="O863" s="18" t="s">
        <v>461</v>
      </c>
      <c r="P863" s="28" t="s">
        <v>462</v>
      </c>
      <c r="Q863" s="28" t="s">
        <v>474</v>
      </c>
      <c r="R863" s="18" t="s">
        <v>40</v>
      </c>
      <c r="S863" s="18" t="s">
        <v>2858</v>
      </c>
      <c r="T863" s="18" t="s">
        <v>449</v>
      </c>
      <c r="U863" s="18" t="s">
        <v>2859</v>
      </c>
      <c r="V863" s="18" t="s">
        <v>459</v>
      </c>
      <c r="W863" s="18" t="s">
        <v>67</v>
      </c>
      <c r="X863" s="18" t="s">
        <v>40</v>
      </c>
      <c r="Y863" s="18" t="s">
        <v>40</v>
      </c>
      <c r="Z863" s="19" t="s">
        <v>68</v>
      </c>
      <c r="AA863" s="20">
        <v>307461977278</v>
      </c>
      <c r="AB863" s="19">
        <v>434145884</v>
      </c>
      <c r="AC863" s="21">
        <v>108536471</v>
      </c>
      <c r="AD863" s="21">
        <v>108536471</v>
      </c>
      <c r="AE863" s="21">
        <v>108536471</v>
      </c>
      <c r="AF863" s="21">
        <v>108536471</v>
      </c>
      <c r="AG863" s="21">
        <v>0</v>
      </c>
      <c r="AH863" s="21">
        <v>0</v>
      </c>
      <c r="AI863" s="21">
        <v>0</v>
      </c>
      <c r="AJ863" s="21">
        <v>0</v>
      </c>
      <c r="AK863" s="21">
        <v>0</v>
      </c>
      <c r="AL863" s="21">
        <v>0</v>
      </c>
      <c r="AM863" s="21">
        <v>0</v>
      </c>
      <c r="AN863" s="21">
        <v>0</v>
      </c>
      <c r="AO863" s="21">
        <v>0</v>
      </c>
      <c r="AP863" s="21">
        <v>0</v>
      </c>
      <c r="AQ863" s="21">
        <v>0</v>
      </c>
      <c r="AR863" s="21">
        <v>0</v>
      </c>
    </row>
    <row r="864" spans="8:44" ht="52" x14ac:dyDescent="0.35">
      <c r="H864" s="16" t="str">
        <f xml:space="preserve"> _xll.EPMOlapMemberO("[CONTRATO].[PARENTH1].[C20382024]","","C20382024","","000;001")</f>
        <v>C20382024</v>
      </c>
      <c r="I864" s="16" t="str">
        <f xml:space="preserve"> _xll.EPMOlapMemberO("[AREA].[PARENTH1].[10000000095005]","","Gcia. Talento Humano","","000;001")</f>
        <v>Gcia. Talento Humano</v>
      </c>
      <c r="J864" s="17" t="str">
        <f xml:space="preserve"> _xll.EPMOlapMemberO("[RUBRO].[PARENTH1].[5120260002]","","COPASO-SGSST-SISTEMA DE GESTIÓN EN SEG. EN EL TRAB","","000;001")</f>
        <v>COPASO-SGSST-SISTEMA DE GESTIÓN EN SEG. EN EL TRAB</v>
      </c>
      <c r="K864" s="18" t="s">
        <v>2860</v>
      </c>
      <c r="L864" s="18" t="s">
        <v>40</v>
      </c>
      <c r="M864" s="28" t="s">
        <v>2457</v>
      </c>
      <c r="N864" s="18" t="s">
        <v>2489</v>
      </c>
      <c r="O864" s="18" t="s">
        <v>2592</v>
      </c>
      <c r="P864" s="28" t="s">
        <v>2861</v>
      </c>
      <c r="Q864" s="28" t="s">
        <v>2862</v>
      </c>
      <c r="R864" s="18" t="s">
        <v>40</v>
      </c>
      <c r="S864" s="18" t="s">
        <v>2863</v>
      </c>
      <c r="T864" s="18" t="s">
        <v>35</v>
      </c>
      <c r="U864" s="18" t="s">
        <v>2864</v>
      </c>
      <c r="V864" s="18" t="s">
        <v>2462</v>
      </c>
      <c r="W864" s="18" t="s">
        <v>67</v>
      </c>
      <c r="X864" s="18" t="s">
        <v>68</v>
      </c>
      <c r="Y864" s="18" t="s">
        <v>2865</v>
      </c>
      <c r="Z864" s="19" t="s">
        <v>68</v>
      </c>
      <c r="AA864" s="20">
        <v>0</v>
      </c>
      <c r="AB864" s="19">
        <v>141205000</v>
      </c>
      <c r="AC864" s="21">
        <v>0</v>
      </c>
      <c r="AD864" s="21">
        <v>0</v>
      </c>
      <c r="AE864" s="21">
        <v>0</v>
      </c>
      <c r="AF864" s="21">
        <v>0</v>
      </c>
      <c r="AG864" s="21">
        <v>0</v>
      </c>
      <c r="AH864" s="21">
        <v>141205000</v>
      </c>
      <c r="AI864" s="21">
        <v>0</v>
      </c>
      <c r="AJ864" s="21">
        <v>0</v>
      </c>
      <c r="AK864" s="21">
        <v>0</v>
      </c>
      <c r="AL864" s="21">
        <v>0</v>
      </c>
      <c r="AM864" s="21">
        <v>0</v>
      </c>
      <c r="AN864" s="21">
        <v>0</v>
      </c>
      <c r="AO864" s="21">
        <v>0</v>
      </c>
      <c r="AP864" s="21">
        <v>0</v>
      </c>
      <c r="AQ864" s="21">
        <v>0</v>
      </c>
      <c r="AR864" s="21">
        <v>0</v>
      </c>
    </row>
    <row r="865" spans="8:44" ht="52" x14ac:dyDescent="0.35">
      <c r="H865" s="16" t="str">
        <f xml:space="preserve"> _xll.EPMOlapMemberO("[CONTRATO].[PARENTH1].[C20392024]","","C20392024","","000;001")</f>
        <v>C20392024</v>
      </c>
      <c r="I865" s="16" t="str">
        <f xml:space="preserve"> _xll.EPMOlapMemberO("[AREA].[PARENTH1].[10000000095005]","","Gcia. Talento Humano","","000;001")</f>
        <v>Gcia. Talento Humano</v>
      </c>
      <c r="J865" s="17" t="str">
        <f xml:space="preserve"> _xll.EPMOlapMemberO("[RUBRO].[PARENTH1].[5120260002]","","COPASO-SGSST-SISTEMA DE GESTIÓN EN SEG. EN EL TRAB","","000;001")</f>
        <v>COPASO-SGSST-SISTEMA DE GESTIÓN EN SEG. EN EL TRAB</v>
      </c>
      <c r="K865" s="18" t="s">
        <v>2866</v>
      </c>
      <c r="L865" s="18" t="s">
        <v>40</v>
      </c>
      <c r="M865" s="28" t="s">
        <v>2457</v>
      </c>
      <c r="N865" s="18" t="s">
        <v>2489</v>
      </c>
      <c r="O865" s="18" t="s">
        <v>2592</v>
      </c>
      <c r="P865" s="28" t="s">
        <v>2593</v>
      </c>
      <c r="Q865" s="28" t="s">
        <v>2867</v>
      </c>
      <c r="R865" s="18" t="s">
        <v>40</v>
      </c>
      <c r="S865" s="18" t="s">
        <v>48</v>
      </c>
      <c r="T865" s="18" t="s">
        <v>35</v>
      </c>
      <c r="U865" s="18" t="s">
        <v>2595</v>
      </c>
      <c r="V865" s="18" t="s">
        <v>2462</v>
      </c>
      <c r="W865" s="18" t="s">
        <v>67</v>
      </c>
      <c r="X865" s="18" t="s">
        <v>68</v>
      </c>
      <c r="Y865" s="18" t="s">
        <v>2868</v>
      </c>
      <c r="Z865" s="19" t="s">
        <v>68</v>
      </c>
      <c r="AA865" s="20">
        <v>0</v>
      </c>
      <c r="AB865" s="19">
        <v>80000000</v>
      </c>
      <c r="AC865" s="21">
        <v>0</v>
      </c>
      <c r="AD865" s="21">
        <v>0</v>
      </c>
      <c r="AE865" s="21">
        <v>8000000</v>
      </c>
      <c r="AF865" s="21">
        <v>8000000</v>
      </c>
      <c r="AG865" s="21">
        <v>8000000</v>
      </c>
      <c r="AH865" s="21">
        <v>8000000</v>
      </c>
      <c r="AI865" s="21">
        <v>8000000</v>
      </c>
      <c r="AJ865" s="21">
        <v>8000000</v>
      </c>
      <c r="AK865" s="21">
        <v>8000000</v>
      </c>
      <c r="AL865" s="21">
        <v>8000000</v>
      </c>
      <c r="AM865" s="21">
        <v>8000000</v>
      </c>
      <c r="AN865" s="21">
        <v>8000000</v>
      </c>
      <c r="AO865" s="21">
        <v>0</v>
      </c>
      <c r="AP865" s="21">
        <v>0</v>
      </c>
      <c r="AQ865" s="21">
        <v>0</v>
      </c>
      <c r="AR865" s="21">
        <v>0</v>
      </c>
    </row>
    <row r="866" spans="8:44" ht="52" x14ac:dyDescent="0.35">
      <c r="H866" s="16" t="str">
        <f xml:space="preserve"> _xll.EPMOlapMemberO("[CONTRATO].[PARENTH1].[C20442024]","","C20442024","","000;001")</f>
        <v>C20442024</v>
      </c>
      <c r="I866" s="16" t="str">
        <f xml:space="preserve"> _xll.EPMOlapMemberO("[AREA].[PARENTH1].[10000000095005]","","Gcia. Talento Humano","","000;001")</f>
        <v>Gcia. Talento Humano</v>
      </c>
      <c r="J866" s="17" t="str">
        <f xml:space="preserve"> _xll.EPMOlapMemberO("[RUBRO].[PARENTH1].[5120260002]","","COPASO-SGSST-SISTEMA DE GESTIÓN EN SEG. EN EL TRAB","","000;001")</f>
        <v>COPASO-SGSST-SISTEMA DE GESTIÓN EN SEG. EN EL TRAB</v>
      </c>
      <c r="K866" s="18" t="s">
        <v>2869</v>
      </c>
      <c r="L866" s="18" t="s">
        <v>40</v>
      </c>
      <c r="M866" s="28" t="s">
        <v>2457</v>
      </c>
      <c r="N866" s="18" t="s">
        <v>2489</v>
      </c>
      <c r="O866" s="18" t="s">
        <v>2592</v>
      </c>
      <c r="P866" s="28" t="s">
        <v>2870</v>
      </c>
      <c r="Q866" s="28" t="s">
        <v>2871</v>
      </c>
      <c r="R866" s="18" t="s">
        <v>40</v>
      </c>
      <c r="S866" s="18" t="s">
        <v>48</v>
      </c>
      <c r="T866" s="18" t="s">
        <v>35</v>
      </c>
      <c r="U866" s="18" t="s">
        <v>2872</v>
      </c>
      <c r="V866" s="18" t="s">
        <v>2462</v>
      </c>
      <c r="W866" s="18" t="s">
        <v>67</v>
      </c>
      <c r="X866" s="18" t="s">
        <v>68</v>
      </c>
      <c r="Y866" s="18" t="s">
        <v>2873</v>
      </c>
      <c r="Z866" s="19" t="s">
        <v>68</v>
      </c>
      <c r="AA866" s="20">
        <v>0</v>
      </c>
      <c r="AB866" s="19">
        <v>40000000</v>
      </c>
      <c r="AC866" s="21">
        <v>0</v>
      </c>
      <c r="AD866" s="21">
        <v>0</v>
      </c>
      <c r="AE866" s="21">
        <v>4000000</v>
      </c>
      <c r="AF866" s="21">
        <v>4000000</v>
      </c>
      <c r="AG866" s="21">
        <v>4000000</v>
      </c>
      <c r="AH866" s="21">
        <v>4000000</v>
      </c>
      <c r="AI866" s="21">
        <v>4000000</v>
      </c>
      <c r="AJ866" s="21">
        <v>4000000</v>
      </c>
      <c r="AK866" s="21">
        <v>4000000</v>
      </c>
      <c r="AL866" s="21">
        <v>4000000</v>
      </c>
      <c r="AM866" s="21">
        <v>4000000</v>
      </c>
      <c r="AN866" s="21">
        <v>4000000</v>
      </c>
      <c r="AO866" s="21">
        <v>0</v>
      </c>
      <c r="AP866" s="21">
        <v>0</v>
      </c>
      <c r="AQ866" s="21">
        <v>0</v>
      </c>
      <c r="AR866" s="21">
        <v>0</v>
      </c>
    </row>
    <row r="867" spans="8:44" x14ac:dyDescent="0.35">
      <c r="H867" s="16" t="str">
        <f xml:space="preserve"> _xll.EPMOlapMemberO("[CONTRATO].[PARENTH1].[C20612024]","","C20612024","","000;001")</f>
        <v>C20612024</v>
      </c>
      <c r="I867" s="16" t="str">
        <f xml:space="preserve"> _xll.EPMOlapMemberO("[AREA].[PARENTH1].[10000000095005]","","Gcia. Talento Humano","","000;001")</f>
        <v>Gcia. Talento Humano</v>
      </c>
      <c r="J867" s="17" t="str">
        <f xml:space="preserve"> _xll.EPMOlapMemberO("[RUBRO].[PARENTH1].[5130200000]","","AVALUOS","","000;001")</f>
        <v>AVALUOS</v>
      </c>
      <c r="K867" s="18" t="s">
        <v>2874</v>
      </c>
      <c r="L867" s="18" t="s">
        <v>40</v>
      </c>
      <c r="M867" s="28" t="s">
        <v>2457</v>
      </c>
      <c r="N867" s="18" t="s">
        <v>2535</v>
      </c>
      <c r="O867" s="18" t="s">
        <v>61</v>
      </c>
      <c r="P867" s="28" t="s">
        <v>2875</v>
      </c>
      <c r="Q867" s="28" t="s">
        <v>2876</v>
      </c>
      <c r="R867" s="18" t="s">
        <v>40</v>
      </c>
      <c r="S867" s="18" t="s">
        <v>48</v>
      </c>
      <c r="T867" s="18" t="s">
        <v>35</v>
      </c>
      <c r="U867" s="18" t="s">
        <v>2876</v>
      </c>
      <c r="V867" s="18" t="s">
        <v>2462</v>
      </c>
      <c r="W867" s="18" t="s">
        <v>67</v>
      </c>
      <c r="X867" s="18" t="s">
        <v>68</v>
      </c>
      <c r="Y867" s="18" t="s">
        <v>2877</v>
      </c>
      <c r="Z867" s="19" t="s">
        <v>68</v>
      </c>
      <c r="AA867" s="20">
        <v>0</v>
      </c>
      <c r="AB867" s="19">
        <v>11900000</v>
      </c>
      <c r="AC867" s="21">
        <v>0</v>
      </c>
      <c r="AD867" s="21">
        <v>0</v>
      </c>
      <c r="AE867" s="21">
        <v>11900000</v>
      </c>
      <c r="AF867" s="21">
        <v>0</v>
      </c>
      <c r="AG867" s="21">
        <v>0</v>
      </c>
      <c r="AH867" s="21">
        <v>0</v>
      </c>
      <c r="AI867" s="21">
        <v>0</v>
      </c>
      <c r="AJ867" s="21">
        <v>0</v>
      </c>
      <c r="AK867" s="21">
        <v>0</v>
      </c>
      <c r="AL867" s="21">
        <v>0</v>
      </c>
      <c r="AM867" s="21">
        <v>0</v>
      </c>
      <c r="AN867" s="21">
        <v>0</v>
      </c>
      <c r="AO867" s="21">
        <v>0</v>
      </c>
      <c r="AP867" s="21">
        <v>0</v>
      </c>
      <c r="AQ867" s="21">
        <v>0</v>
      </c>
      <c r="AR867" s="21">
        <v>0</v>
      </c>
    </row>
    <row r="868" spans="8:44" ht="39" x14ac:dyDescent="0.35">
      <c r="H868" s="16" t="str">
        <f xml:space="preserve"> _xll.EPMOlapMemberO("[CONTRATO].[PARENTH1].[C20692024]","","C20692024","","000;001")</f>
        <v>C20692024</v>
      </c>
      <c r="I868" s="16" t="str">
        <f xml:space="preserve"> _xll.EPMOlapMemberO("[AREA].[PARENTH1].[10000000095005]","","Gcia. Talento Humano","","000;001")</f>
        <v>Gcia. Talento Humano</v>
      </c>
      <c r="J868" s="17" t="str">
        <f xml:space="preserve"> _xll.EPMOlapMemberO("[RUBRO].[PARENTH1].[5120260008]","","PROGRAMAS DE BIENESTAR SOCIAL Y RE","","000;001")</f>
        <v>PROGRAMAS DE BIENESTAR SOCIAL Y RE</v>
      </c>
      <c r="K868" s="18" t="s">
        <v>2878</v>
      </c>
      <c r="L868" s="18" t="s">
        <v>40</v>
      </c>
      <c r="M868" s="28" t="s">
        <v>2457</v>
      </c>
      <c r="N868" s="18" t="s">
        <v>2489</v>
      </c>
      <c r="O868" s="18" t="s">
        <v>2686</v>
      </c>
      <c r="P868" s="28" t="s">
        <v>2879</v>
      </c>
      <c r="Q868" s="28" t="s">
        <v>2880</v>
      </c>
      <c r="R868" s="18" t="s">
        <v>2698</v>
      </c>
      <c r="S868" s="18" t="s">
        <v>48</v>
      </c>
      <c r="T868" s="18" t="s">
        <v>35</v>
      </c>
      <c r="U868" s="18" t="s">
        <v>2881</v>
      </c>
      <c r="V868" s="18" t="s">
        <v>2462</v>
      </c>
      <c r="W868" s="18" t="s">
        <v>67</v>
      </c>
      <c r="X868" s="18" t="s">
        <v>68</v>
      </c>
      <c r="Y868" s="18" t="s">
        <v>2882</v>
      </c>
      <c r="Z868" s="19" t="s">
        <v>68</v>
      </c>
      <c r="AA868" s="20">
        <v>0</v>
      </c>
      <c r="AB868" s="19">
        <v>69989850</v>
      </c>
      <c r="AC868" s="21">
        <v>0</v>
      </c>
      <c r="AD868" s="21">
        <v>0</v>
      </c>
      <c r="AE868" s="21">
        <v>0</v>
      </c>
      <c r="AF868" s="21">
        <v>69989850</v>
      </c>
      <c r="AG868" s="21">
        <v>0</v>
      </c>
      <c r="AH868" s="21">
        <v>0</v>
      </c>
      <c r="AI868" s="21">
        <v>0</v>
      </c>
      <c r="AJ868" s="21">
        <v>0</v>
      </c>
      <c r="AK868" s="21">
        <v>0</v>
      </c>
      <c r="AL868" s="21">
        <v>0</v>
      </c>
      <c r="AM868" s="21">
        <v>0</v>
      </c>
      <c r="AN868" s="21">
        <v>0</v>
      </c>
      <c r="AO868" s="21">
        <v>0</v>
      </c>
      <c r="AP868" s="21">
        <v>0</v>
      </c>
      <c r="AQ868" s="21">
        <v>0</v>
      </c>
      <c r="AR868" s="21">
        <v>0</v>
      </c>
    </row>
    <row r="869" spans="8:44" ht="29" x14ac:dyDescent="0.35">
      <c r="H869" s="16" t="str">
        <f xml:space="preserve"> _xll.EPMOlapMemberO("[CONTRATO].[PARENTH1].[C56392024]","","C56392024","","000;001")</f>
        <v>C56392024</v>
      </c>
      <c r="I869" s="16" t="str">
        <f xml:space="preserve"> _xll.EPMOlapMemberO("[AREA].[PARENTH1].[10000000033003]","","Gcia. Logística","","000;001")</f>
        <v>Gcia. Logística</v>
      </c>
      <c r="J869" s="17" t="str">
        <f xml:space="preserve"> _xll.EPMOlapMemberO("[RUBRO].[PARENTH1].[5160050000]","","EQUIPO DE COMPUTACION","","000;001")</f>
        <v>EQUIPO DE COMPUTACION</v>
      </c>
      <c r="K869" s="18" t="s">
        <v>2883</v>
      </c>
      <c r="L869" s="18" t="s">
        <v>40</v>
      </c>
      <c r="M869" s="28" t="s">
        <v>44</v>
      </c>
      <c r="N869" s="18" t="s">
        <v>29</v>
      </c>
      <c r="O869" s="18" t="s">
        <v>83</v>
      </c>
      <c r="P869" s="28" t="s">
        <v>40</v>
      </c>
      <c r="Q869" s="28" t="s">
        <v>2884</v>
      </c>
      <c r="R869" s="18" t="s">
        <v>1473</v>
      </c>
      <c r="S869" s="18" t="s">
        <v>1038</v>
      </c>
      <c r="T869" s="18" t="s">
        <v>35</v>
      </c>
      <c r="U869" s="18" t="s">
        <v>1474</v>
      </c>
      <c r="V869" s="18" t="s">
        <v>51</v>
      </c>
      <c r="W869" s="18" t="s">
        <v>67</v>
      </c>
      <c r="X869" s="18" t="s">
        <v>58</v>
      </c>
      <c r="Y869" s="18" t="s">
        <v>40</v>
      </c>
      <c r="Z869" s="19" t="s">
        <v>68</v>
      </c>
      <c r="AA869" s="20">
        <v>5631223212</v>
      </c>
      <c r="AB869" s="19">
        <v>10000000</v>
      </c>
      <c r="AC869" s="21">
        <v>0</v>
      </c>
      <c r="AD869" s="21">
        <v>0</v>
      </c>
      <c r="AE869" s="21">
        <v>0</v>
      </c>
      <c r="AF869" s="21">
        <v>0</v>
      </c>
      <c r="AG869" s="21">
        <v>1111111</v>
      </c>
      <c r="AH869" s="21">
        <v>1111111</v>
      </c>
      <c r="AI869" s="21">
        <v>1111111</v>
      </c>
      <c r="AJ869" s="21">
        <v>1111111</v>
      </c>
      <c r="AK869" s="21">
        <v>1111111</v>
      </c>
      <c r="AL869" s="21">
        <v>1111111</v>
      </c>
      <c r="AM869" s="21">
        <v>1111111</v>
      </c>
      <c r="AN869" s="21">
        <v>2222223</v>
      </c>
      <c r="AO869" s="21">
        <v>0</v>
      </c>
      <c r="AP869" s="21">
        <v>0</v>
      </c>
      <c r="AQ869" s="21">
        <v>0</v>
      </c>
      <c r="AR869" s="21">
        <v>0</v>
      </c>
    </row>
    <row r="870" spans="8:44" ht="29" x14ac:dyDescent="0.35">
      <c r="H870" s="16" t="str">
        <f xml:space="preserve"> _xll.EPMOlapMemberO("[CONTRATO].[PARENTH1].[C56402024]","","C56402024","","000;001")</f>
        <v>C56402024</v>
      </c>
      <c r="I870" s="16" t="str">
        <f xml:space="preserve"> _xll.EPMOlapMemberO("[AREA].[PARENTH1].[10000000033003]","","Gcia. Logística","","000;001")</f>
        <v>Gcia. Logística</v>
      </c>
      <c r="J870" s="17" t="str">
        <f xml:space="preserve"> _xll.EPMOlapMemberO("[RUBRO].[PARENTH1].[5160050000]","","EQUIPO DE COMPUTACION","","000;001")</f>
        <v>EQUIPO DE COMPUTACION</v>
      </c>
      <c r="K870" s="18" t="s">
        <v>2885</v>
      </c>
      <c r="L870" s="18" t="s">
        <v>40</v>
      </c>
      <c r="M870" s="28" t="s">
        <v>44</v>
      </c>
      <c r="N870" s="18" t="s">
        <v>29</v>
      </c>
      <c r="O870" s="18" t="s">
        <v>83</v>
      </c>
      <c r="P870" s="28" t="s">
        <v>40</v>
      </c>
      <c r="Q870" s="28" t="s">
        <v>2886</v>
      </c>
      <c r="R870" s="18" t="s">
        <v>1473</v>
      </c>
      <c r="S870" s="18" t="s">
        <v>1038</v>
      </c>
      <c r="T870" s="18" t="s">
        <v>35</v>
      </c>
      <c r="U870" s="18" t="s">
        <v>1474</v>
      </c>
      <c r="V870" s="18" t="s">
        <v>51</v>
      </c>
      <c r="W870" s="18" t="s">
        <v>67</v>
      </c>
      <c r="X870" s="18" t="s">
        <v>58</v>
      </c>
      <c r="Y870" s="18" t="s">
        <v>40</v>
      </c>
      <c r="Z870" s="19" t="s">
        <v>68</v>
      </c>
      <c r="AA870" s="20">
        <v>5631223212</v>
      </c>
      <c r="AB870" s="19">
        <v>10000000</v>
      </c>
      <c r="AC870" s="21">
        <v>0</v>
      </c>
      <c r="AD870" s="21">
        <v>0</v>
      </c>
      <c r="AE870" s="21">
        <v>0</v>
      </c>
      <c r="AF870" s="21">
        <v>0</v>
      </c>
      <c r="AG870" s="21">
        <v>1111111</v>
      </c>
      <c r="AH870" s="21">
        <v>1111111</v>
      </c>
      <c r="AI870" s="21">
        <v>1111111</v>
      </c>
      <c r="AJ870" s="21">
        <v>1111111</v>
      </c>
      <c r="AK870" s="21">
        <v>1111111</v>
      </c>
      <c r="AL870" s="21">
        <v>1111111</v>
      </c>
      <c r="AM870" s="21">
        <v>1111111</v>
      </c>
      <c r="AN870" s="21">
        <v>2222223</v>
      </c>
      <c r="AO870" s="21">
        <v>0</v>
      </c>
      <c r="AP870" s="21">
        <v>0</v>
      </c>
      <c r="AQ870" s="21">
        <v>0</v>
      </c>
      <c r="AR870" s="21">
        <v>0</v>
      </c>
    </row>
    <row r="871" spans="8:44" ht="39" x14ac:dyDescent="0.35">
      <c r="H871" s="16" t="str">
        <f xml:space="preserve"> _xll.EPMOlapMemberO("[CONTRATO].[PARENTH1].[C56412024]","","C56412024","","000;001")</f>
        <v>C56412024</v>
      </c>
      <c r="I871" s="16" t="str">
        <f xml:space="preserve"> _xll.EPMOlapMemberO("[AREA].[PARENTH1].[10000000033003]","","Gcia. Logística","","000;001")</f>
        <v>Gcia. Logística</v>
      </c>
      <c r="J871" s="17" t="str">
        <f xml:space="preserve"> _xll.EPMOlapMemberO("[RUBRO].[PARENTH1].[5145050001]","","EQUIPO DE COMPUTO GER. ADMINISTRATIVA","","000;001")</f>
        <v>EQUIPO DE COMPUTO GER. ADMINISTRATIVA</v>
      </c>
      <c r="K871" s="18" t="s">
        <v>2887</v>
      </c>
      <c r="L871" s="18" t="s">
        <v>387</v>
      </c>
      <c r="M871" s="28" t="s">
        <v>44</v>
      </c>
      <c r="N871" s="18" t="s">
        <v>29</v>
      </c>
      <c r="O871" s="18" t="s">
        <v>30</v>
      </c>
      <c r="P871" s="28" t="s">
        <v>388</v>
      </c>
      <c r="Q871" s="28" t="s">
        <v>2888</v>
      </c>
      <c r="R871" s="18" t="s">
        <v>47</v>
      </c>
      <c r="S871" s="18" t="s">
        <v>1038</v>
      </c>
      <c r="T871" s="18" t="s">
        <v>35</v>
      </c>
      <c r="U871" s="18" t="s">
        <v>298</v>
      </c>
      <c r="V871" s="18" t="s">
        <v>51</v>
      </c>
      <c r="W871" s="18" t="s">
        <v>52</v>
      </c>
      <c r="X871" s="18" t="s">
        <v>58</v>
      </c>
      <c r="Y871" s="18" t="s">
        <v>40</v>
      </c>
      <c r="Z871" s="19" t="s">
        <v>68</v>
      </c>
      <c r="AA871" s="20">
        <v>5622147102</v>
      </c>
      <c r="AB871" s="19">
        <v>2983932</v>
      </c>
      <c r="AC871" s="21">
        <v>0</v>
      </c>
      <c r="AD871" s="21">
        <v>0</v>
      </c>
      <c r="AE871" s="21">
        <v>0</v>
      </c>
      <c r="AF871" s="21">
        <v>331548</v>
      </c>
      <c r="AG871" s="21">
        <v>331548</v>
      </c>
      <c r="AH871" s="21">
        <v>331548</v>
      </c>
      <c r="AI871" s="21">
        <v>331548</v>
      </c>
      <c r="AJ871" s="21">
        <v>331548</v>
      </c>
      <c r="AK871" s="21">
        <v>331548</v>
      </c>
      <c r="AL871" s="21">
        <v>331548</v>
      </c>
      <c r="AM871" s="21">
        <v>331548</v>
      </c>
      <c r="AN871" s="21">
        <v>331548</v>
      </c>
      <c r="AO871" s="21">
        <v>0</v>
      </c>
      <c r="AP871" s="21">
        <v>0</v>
      </c>
      <c r="AQ871" s="21">
        <v>0</v>
      </c>
      <c r="AR871" s="21">
        <v>0</v>
      </c>
    </row>
    <row r="872" spans="8:44" ht="29" x14ac:dyDescent="0.35">
      <c r="H872" s="16" t="str">
        <f xml:space="preserve"> _xll.EPMOlapMemberO("[CONTRATO].[PARENTH1].[C83242024]","","C83242024","","000;001")</f>
        <v>C83242024</v>
      </c>
      <c r="I872" s="16" t="str">
        <f xml:space="preserve"> _xll.EPMOlapMemberO("[AREA].[PARENTH1].[10000000025005]","","Gcia. Administración","","000;001")</f>
        <v>Gcia. Administración</v>
      </c>
      <c r="J872" s="17" t="str">
        <f xml:space="preserve"> _xll.EPMOlapMemberO("[RUBRO].[PARENTH1].[5118150001]","","TRAMITES Y LICENCIAS","","000;001")</f>
        <v>TRAMITES Y LICENCIAS</v>
      </c>
      <c r="K872" s="18" t="s">
        <v>2889</v>
      </c>
      <c r="L872" s="18" t="s">
        <v>40</v>
      </c>
      <c r="M872" s="28" t="s">
        <v>452</v>
      </c>
      <c r="N872" s="18" t="s">
        <v>453</v>
      </c>
      <c r="O872" s="18" t="s">
        <v>461</v>
      </c>
      <c r="P872" s="28" t="s">
        <v>2659</v>
      </c>
      <c r="Q872" s="28" t="s">
        <v>463</v>
      </c>
      <c r="R872" s="18" t="s">
        <v>40</v>
      </c>
      <c r="S872" s="18" t="s">
        <v>2660</v>
      </c>
      <c r="T872" s="18" t="s">
        <v>2890</v>
      </c>
      <c r="U872" s="18" t="s">
        <v>2842</v>
      </c>
      <c r="V872" s="18" t="s">
        <v>459</v>
      </c>
      <c r="W872" s="18" t="s">
        <v>67</v>
      </c>
      <c r="X872" s="18" t="s">
        <v>40</v>
      </c>
      <c r="Y872" s="18" t="s">
        <v>40</v>
      </c>
      <c r="Z872" s="19" t="s">
        <v>68</v>
      </c>
      <c r="AA872" s="20">
        <v>307461977278</v>
      </c>
      <c r="AB872" s="19">
        <v>2995733268</v>
      </c>
      <c r="AC872" s="21">
        <v>0</v>
      </c>
      <c r="AD872" s="21">
        <v>0</v>
      </c>
      <c r="AE872" s="21">
        <v>1324117436</v>
      </c>
      <c r="AF872" s="21">
        <v>1671615832</v>
      </c>
      <c r="AG872" s="21">
        <v>0</v>
      </c>
      <c r="AH872" s="21">
        <v>0</v>
      </c>
      <c r="AI872" s="21">
        <v>0</v>
      </c>
      <c r="AJ872" s="21">
        <v>0</v>
      </c>
      <c r="AK872" s="21">
        <v>0</v>
      </c>
      <c r="AL872" s="21">
        <v>0</v>
      </c>
      <c r="AM872" s="21">
        <v>0</v>
      </c>
      <c r="AN872" s="21">
        <v>0</v>
      </c>
      <c r="AO872" s="21">
        <v>0</v>
      </c>
      <c r="AP872" s="21">
        <v>0</v>
      </c>
      <c r="AQ872" s="21">
        <v>0</v>
      </c>
      <c r="AR872" s="21">
        <v>0</v>
      </c>
    </row>
    <row r="873" spans="8:44" ht="26" x14ac:dyDescent="0.35">
      <c r="H873" s="16" t="str">
        <f xml:space="preserve"> _xll.EPMOlapMemberO("[CONTRATO].[PARENTH1].[C56422024]","","C56422024","","000;001")</f>
        <v>C56422024</v>
      </c>
      <c r="I873" s="16" t="str">
        <f xml:space="preserve"> _xll.EPMOlapMemberO("[AREA].[PARENTH1].[10000000033003]","","Gcia. Logística","","000;001")</f>
        <v>Gcia. Logística</v>
      </c>
      <c r="J873" s="17" t="str">
        <f xml:space="preserve"> _xll.EPMOlapMemberO("[RUBRO].[PARENTH1].[5164350001]","","N-SERVICIO DE ASEO Y VIG - ARL","","000;001")</f>
        <v>N-SERVICIO DE ASEO Y VIG - ARL</v>
      </c>
      <c r="K873" s="18" t="s">
        <v>2891</v>
      </c>
      <c r="L873" s="18" t="s">
        <v>40</v>
      </c>
      <c r="M873" s="28" t="s">
        <v>44</v>
      </c>
      <c r="N873" s="18" t="s">
        <v>29</v>
      </c>
      <c r="O873" s="18" t="s">
        <v>71</v>
      </c>
      <c r="P873" s="28" t="s">
        <v>40</v>
      </c>
      <c r="Q873" s="28" t="s">
        <v>2892</v>
      </c>
      <c r="R873" s="18" t="s">
        <v>1496</v>
      </c>
      <c r="S873" s="18" t="s">
        <v>2863</v>
      </c>
      <c r="T873" s="18" t="s">
        <v>245</v>
      </c>
      <c r="U873" s="18" t="s">
        <v>1477</v>
      </c>
      <c r="V873" s="18" t="s">
        <v>51</v>
      </c>
      <c r="W873" s="18" t="s">
        <v>52</v>
      </c>
      <c r="X873" s="18" t="s">
        <v>58</v>
      </c>
      <c r="Y873" s="18" t="s">
        <v>40</v>
      </c>
      <c r="Z873" s="19" t="s">
        <v>68</v>
      </c>
      <c r="AA873" s="20">
        <v>6151277524</v>
      </c>
      <c r="AB873" s="19">
        <v>216946400</v>
      </c>
      <c r="AC873" s="21">
        <v>0</v>
      </c>
      <c r="AD873" s="21">
        <v>0</v>
      </c>
      <c r="AE873" s="21">
        <v>0</v>
      </c>
      <c r="AF873" s="21">
        <v>0</v>
      </c>
      <c r="AG873" s="21">
        <v>0</v>
      </c>
      <c r="AH873" s="21">
        <v>0</v>
      </c>
      <c r="AI873" s="21">
        <v>14593978</v>
      </c>
      <c r="AJ873" s="21">
        <v>101176211</v>
      </c>
      <c r="AK873" s="21">
        <v>101176211</v>
      </c>
      <c r="AL873" s="21">
        <v>0</v>
      </c>
      <c r="AM873" s="21">
        <v>0</v>
      </c>
      <c r="AN873" s="21">
        <v>0</v>
      </c>
      <c r="AO873" s="21">
        <v>0</v>
      </c>
      <c r="AP873" s="21">
        <v>0</v>
      </c>
      <c r="AQ873" s="21">
        <v>0</v>
      </c>
      <c r="AR873" s="21">
        <v>0</v>
      </c>
    </row>
    <row r="874" spans="8:44" ht="26" x14ac:dyDescent="0.35">
      <c r="H874" s="16" t="str">
        <f xml:space="preserve"> _xll.EPMOlapMemberO("[CONTRATO].[PARENTH1].[C20742024]","","C20742024","","000;001")</f>
        <v>C20742024</v>
      </c>
      <c r="I874" s="16" t="str">
        <f xml:space="preserve"> _xll.EPMOlapMemberO("[AREA].[PARENTH1].[10000000095005]","","Gcia. Talento Humano","","000;001")</f>
        <v>Gcia. Talento Humano</v>
      </c>
      <c r="J874" s="17" t="str">
        <f xml:space="preserve"> _xll.EPMOlapMemberO("[RUBRO].[PARENTH1].[5120260001]","","CAPACITACION DE PERSONAL","","000;001")</f>
        <v>CAPACITACION DE PERSONAL</v>
      </c>
      <c r="K874" s="18" t="s">
        <v>2893</v>
      </c>
      <c r="L874" s="18" t="s">
        <v>40</v>
      </c>
      <c r="M874" s="28" t="s">
        <v>2457</v>
      </c>
      <c r="N874" s="18" t="s">
        <v>2489</v>
      </c>
      <c r="O874" s="18" t="s">
        <v>2695</v>
      </c>
      <c r="P874" s="28" t="s">
        <v>2894</v>
      </c>
      <c r="Q874" s="28" t="s">
        <v>2895</v>
      </c>
      <c r="R874" s="18" t="s">
        <v>40</v>
      </c>
      <c r="S874" s="18" t="s">
        <v>1038</v>
      </c>
      <c r="T874" s="18" t="s">
        <v>35</v>
      </c>
      <c r="U874" s="18" t="s">
        <v>2896</v>
      </c>
      <c r="V874" s="18" t="s">
        <v>2462</v>
      </c>
      <c r="W874" s="18" t="s">
        <v>67</v>
      </c>
      <c r="X874" s="18" t="s">
        <v>68</v>
      </c>
      <c r="Y874" s="18" t="s">
        <v>2897</v>
      </c>
      <c r="Z874" s="19" t="s">
        <v>68</v>
      </c>
      <c r="AA874" s="20">
        <v>0</v>
      </c>
      <c r="AB874" s="19">
        <v>3010700</v>
      </c>
      <c r="AC874" s="21">
        <v>0</v>
      </c>
      <c r="AD874" s="21">
        <v>0</v>
      </c>
      <c r="AE874" s="21">
        <v>0</v>
      </c>
      <c r="AF874" s="21">
        <v>0</v>
      </c>
      <c r="AG874" s="21">
        <v>3010700</v>
      </c>
      <c r="AH874" s="21">
        <v>0</v>
      </c>
      <c r="AI874" s="21">
        <v>0</v>
      </c>
      <c r="AJ874" s="21">
        <v>0</v>
      </c>
      <c r="AK874" s="21">
        <v>0</v>
      </c>
      <c r="AL874" s="21">
        <v>0</v>
      </c>
      <c r="AM874" s="21">
        <v>0</v>
      </c>
      <c r="AN874" s="21">
        <v>0</v>
      </c>
      <c r="AO874" s="21">
        <v>0</v>
      </c>
      <c r="AP874" s="21">
        <v>0</v>
      </c>
      <c r="AQ874" s="21">
        <v>0</v>
      </c>
      <c r="AR874" s="21">
        <v>0</v>
      </c>
    </row>
    <row r="875" spans="8:44" x14ac:dyDescent="0.35">
      <c r="H875" s="16" t="str">
        <f xml:space="preserve"> _xll.EPMOlapMemberO("[CONTRATO].[PARENTH1].[C20592024]","","C20592024","","000;001")</f>
        <v>C20592024</v>
      </c>
      <c r="I875" s="16" t="str">
        <f xml:space="preserve"> _xll.EPMOlapMemberO("[AREA].[PARENTH1].[10000000095005]","","Gcia. Talento Humano","","000;001")</f>
        <v>Gcia. Talento Humano</v>
      </c>
      <c r="J875" s="17" t="str">
        <f xml:space="preserve"> _xll.EPMOlapMemberO("[RUBRO].[PARENTH1].[5130200000]","","AVALUOS","","000;001")</f>
        <v>AVALUOS</v>
      </c>
      <c r="K875" s="18" t="s">
        <v>2898</v>
      </c>
      <c r="L875" s="18" t="s">
        <v>40</v>
      </c>
      <c r="M875" s="28" t="s">
        <v>2457</v>
      </c>
      <c r="N875" s="18" t="s">
        <v>2535</v>
      </c>
      <c r="O875" s="18" t="s">
        <v>61</v>
      </c>
      <c r="P875" s="28" t="s">
        <v>2572</v>
      </c>
      <c r="Q875" s="28" t="s">
        <v>2573</v>
      </c>
      <c r="R875" s="18" t="s">
        <v>40</v>
      </c>
      <c r="S875" s="18" t="s">
        <v>1038</v>
      </c>
      <c r="T875" s="18" t="s">
        <v>35</v>
      </c>
      <c r="U875" s="18" t="s">
        <v>2574</v>
      </c>
      <c r="V875" s="18" t="s">
        <v>2462</v>
      </c>
      <c r="W875" s="18" t="s">
        <v>67</v>
      </c>
      <c r="X875" s="18" t="s">
        <v>68</v>
      </c>
      <c r="Y875" s="18" t="s">
        <v>2575</v>
      </c>
      <c r="Z875" s="19" t="s">
        <v>68</v>
      </c>
      <c r="AA875" s="20">
        <v>0</v>
      </c>
      <c r="AB875" s="19">
        <v>350000000</v>
      </c>
      <c r="AC875" s="21">
        <v>0</v>
      </c>
      <c r="AD875" s="21">
        <v>0</v>
      </c>
      <c r="AE875" s="21">
        <v>0</v>
      </c>
      <c r="AF875" s="21">
        <v>38888896</v>
      </c>
      <c r="AG875" s="21">
        <v>38888888</v>
      </c>
      <c r="AH875" s="21">
        <v>38888888</v>
      </c>
      <c r="AI875" s="21">
        <v>38888888</v>
      </c>
      <c r="AJ875" s="21">
        <v>38888888</v>
      </c>
      <c r="AK875" s="21">
        <v>38888888</v>
      </c>
      <c r="AL875" s="21">
        <v>38888888</v>
      </c>
      <c r="AM875" s="21">
        <v>38888888</v>
      </c>
      <c r="AN875" s="21">
        <v>38888888</v>
      </c>
      <c r="AO875" s="21">
        <v>0</v>
      </c>
      <c r="AP875" s="21">
        <v>0</v>
      </c>
      <c r="AQ875" s="21">
        <v>0</v>
      </c>
      <c r="AR875" s="21">
        <v>0</v>
      </c>
    </row>
    <row r="876" spans="8:44" ht="29" x14ac:dyDescent="0.35">
      <c r="H876" s="16" t="str">
        <f xml:space="preserve"> _xll.EPMOlapMemberO("[CONTRATO].[PARENTH1].[C20682024]","","C20682024","","000;001")</f>
        <v>C20682024</v>
      </c>
      <c r="I876" s="16" t="str">
        <f xml:space="preserve"> _xll.EPMOlapMemberO("[AREA].[PARENTH1].[10000000095005]","","Gcia. Talento Humano","","000;001")</f>
        <v>Gcia. Talento Humano</v>
      </c>
      <c r="J876" s="17" t="str">
        <f xml:space="preserve"> _xll.EPMOlapMemberO("[RUBRO].[PARENTH1].[5130200000]","","AVALUOS","","000;001")</f>
        <v>AVALUOS</v>
      </c>
      <c r="K876" s="18" t="s">
        <v>2899</v>
      </c>
      <c r="L876" s="18" t="s">
        <v>40</v>
      </c>
      <c r="M876" s="28" t="s">
        <v>2457</v>
      </c>
      <c r="N876" s="18" t="s">
        <v>2535</v>
      </c>
      <c r="O876" s="18" t="s">
        <v>61</v>
      </c>
      <c r="P876" s="28" t="s">
        <v>2900</v>
      </c>
      <c r="Q876" s="28" t="s">
        <v>2901</v>
      </c>
      <c r="R876" s="18" t="s">
        <v>40</v>
      </c>
      <c r="S876" s="18" t="s">
        <v>1038</v>
      </c>
      <c r="T876" s="18" t="s">
        <v>35</v>
      </c>
      <c r="U876" s="18" t="s">
        <v>2902</v>
      </c>
      <c r="V876" s="18" t="s">
        <v>2462</v>
      </c>
      <c r="W876" s="18" t="s">
        <v>67</v>
      </c>
      <c r="X876" s="18" t="s">
        <v>68</v>
      </c>
      <c r="Y876" s="18" t="s">
        <v>2903</v>
      </c>
      <c r="Z876" s="19" t="s">
        <v>68</v>
      </c>
      <c r="AA876" s="20">
        <v>0</v>
      </c>
      <c r="AB876" s="19">
        <v>34200000</v>
      </c>
      <c r="AC876" s="21">
        <v>0</v>
      </c>
      <c r="AD876" s="21">
        <v>0</v>
      </c>
      <c r="AE876" s="21">
        <v>0</v>
      </c>
      <c r="AF876" s="21">
        <v>3800000</v>
      </c>
      <c r="AG876" s="21">
        <v>3800000</v>
      </c>
      <c r="AH876" s="21">
        <v>3800000</v>
      </c>
      <c r="AI876" s="21">
        <v>3800000</v>
      </c>
      <c r="AJ876" s="21">
        <v>3800000</v>
      </c>
      <c r="AK876" s="21">
        <v>3800000</v>
      </c>
      <c r="AL876" s="21">
        <v>3800000</v>
      </c>
      <c r="AM876" s="21">
        <v>3800000</v>
      </c>
      <c r="AN876" s="21">
        <v>3800000</v>
      </c>
      <c r="AO876" s="21">
        <v>0</v>
      </c>
      <c r="AP876" s="21">
        <v>0</v>
      </c>
      <c r="AQ876" s="21">
        <v>0</v>
      </c>
      <c r="AR876" s="21">
        <v>0</v>
      </c>
    </row>
    <row r="877" spans="8:44" ht="58" x14ac:dyDescent="0.35">
      <c r="H877" s="16" t="str">
        <f xml:space="preserve"> _xll.EPMOlapMemberO("[CONTRATO].[PARENTH1].[C84352024]","","C84352024","","000;001")</f>
        <v>C84352024</v>
      </c>
      <c r="I877" s="16" t="str">
        <f xml:space="preserve"> _xll.EPMOlapMemberO("[AREA].[PARENTH1].[10000000025003]","","Gcia. Investigación","","000;001")</f>
        <v>Gcia. Investigación</v>
      </c>
      <c r="J877" s="17" t="str">
        <f xml:space="preserve"> _xll.EPMOlapMemberO("[RUBRO].[PARENTH1].[5118150001]","","TRAMITES Y LICENCIAS","","000;001")</f>
        <v>TRAMITES Y LICENCIAS</v>
      </c>
      <c r="K877" s="35" t="s">
        <v>2904</v>
      </c>
      <c r="L877" s="18" t="s">
        <v>40</v>
      </c>
      <c r="M877" s="28" t="s">
        <v>1554</v>
      </c>
      <c r="N877" s="18" t="s">
        <v>453</v>
      </c>
      <c r="O877" s="18" t="s">
        <v>461</v>
      </c>
      <c r="P877" s="28" t="s">
        <v>1781</v>
      </c>
      <c r="Q877" s="28" t="s">
        <v>2905</v>
      </c>
      <c r="R877" s="18" t="s">
        <v>40</v>
      </c>
      <c r="S877" s="28" t="s">
        <v>2906</v>
      </c>
      <c r="T877" s="18" t="s">
        <v>35</v>
      </c>
      <c r="U877" s="18" t="s">
        <v>1775</v>
      </c>
      <c r="V877" s="18" t="s">
        <v>459</v>
      </c>
      <c r="W877" s="18" t="s">
        <v>67</v>
      </c>
      <c r="X877" s="18" t="s">
        <v>40</v>
      </c>
      <c r="Y877" s="18" t="s">
        <v>40</v>
      </c>
      <c r="Z877" s="19" t="s">
        <v>68</v>
      </c>
      <c r="AA877" s="20">
        <v>30393604160</v>
      </c>
      <c r="AB877" s="19">
        <v>648673295</v>
      </c>
      <c r="AC877" s="21">
        <v>0</v>
      </c>
      <c r="AD877" s="21">
        <v>0</v>
      </c>
      <c r="AE877" s="21">
        <v>0</v>
      </c>
      <c r="AF877" s="21">
        <v>0</v>
      </c>
      <c r="AG877" s="21">
        <v>0</v>
      </c>
      <c r="AH877" s="21">
        <v>0</v>
      </c>
      <c r="AI877" s="21">
        <v>0</v>
      </c>
      <c r="AJ877" s="21">
        <v>0</v>
      </c>
      <c r="AK877" s="21">
        <v>150258804</v>
      </c>
      <c r="AL877" s="21">
        <v>150258804</v>
      </c>
      <c r="AM877" s="21">
        <v>150258804</v>
      </c>
      <c r="AN877" s="21">
        <v>150258803</v>
      </c>
      <c r="AO877" s="21">
        <v>0</v>
      </c>
      <c r="AP877" s="21">
        <v>0</v>
      </c>
      <c r="AQ877" s="21">
        <v>0</v>
      </c>
      <c r="AR877" s="21">
        <v>0</v>
      </c>
    </row>
    <row r="878" spans="8:44" ht="72.5" x14ac:dyDescent="0.35">
      <c r="H878" s="16" t="str">
        <f xml:space="preserve"> _xll.EPMOlapMemberO("[CONTRATO].[PARENTH1].[C35332024]","","C35332024","","000;001")</f>
        <v>C35332024</v>
      </c>
      <c r="I878" s="16" t="str">
        <f xml:space="preserve"> _xll.EPMOlapMemberO("[AREA].[PARENTH1].[10000000035003]","","Gcia. Mercadeo y Com","","000;001")</f>
        <v>Gcia. Mercadeo y Com</v>
      </c>
      <c r="J878" s="17" t="str">
        <f xml:space="preserve"> _xll.EPMOlapMemberO("[RUBRO].[PARENTH1].[5164400000]","","N_SERVICIOS TEMPORALES RIESGOS LABORALES","","000;001")</f>
        <v>N_SERVICIOS TEMPORALES RIESGOS LABORALES</v>
      </c>
      <c r="K878" s="34" t="s">
        <v>2907</v>
      </c>
      <c r="L878" s="18" t="s">
        <v>40</v>
      </c>
      <c r="M878" s="28" t="s">
        <v>1949</v>
      </c>
      <c r="N878" s="18" t="s">
        <v>29</v>
      </c>
      <c r="O878" s="18" t="s">
        <v>1943</v>
      </c>
      <c r="P878" s="28" t="s">
        <v>40</v>
      </c>
      <c r="Q878" s="28" t="s">
        <v>2908</v>
      </c>
      <c r="R878" s="18" t="s">
        <v>1959</v>
      </c>
      <c r="S878" s="28" t="s">
        <v>2909</v>
      </c>
      <c r="T878" s="18" t="s">
        <v>35</v>
      </c>
      <c r="U878" s="18" t="s">
        <v>2910</v>
      </c>
      <c r="V878" s="18" t="s">
        <v>1925</v>
      </c>
      <c r="W878" s="18" t="s">
        <v>67</v>
      </c>
      <c r="X878" s="18" t="s">
        <v>40</v>
      </c>
      <c r="Y878" s="18" t="s">
        <v>40</v>
      </c>
      <c r="Z878" s="19" t="s">
        <v>68</v>
      </c>
      <c r="AA878" s="20">
        <v>2069426260</v>
      </c>
      <c r="AB878" s="19">
        <v>1559426260</v>
      </c>
      <c r="AC878" s="21">
        <v>0</v>
      </c>
      <c r="AD878" s="21">
        <v>0</v>
      </c>
      <c r="AE878" s="21">
        <v>0</v>
      </c>
      <c r="AF878" s="21">
        <v>0</v>
      </c>
      <c r="AG878" s="21">
        <v>0</v>
      </c>
      <c r="AH878" s="21">
        <v>82500000</v>
      </c>
      <c r="AI878" s="21">
        <v>138816666</v>
      </c>
      <c r="AJ878" s="21">
        <v>138816666</v>
      </c>
      <c r="AK878" s="21">
        <v>159823231</v>
      </c>
      <c r="AL878" s="21">
        <v>159823231</v>
      </c>
      <c r="AM878" s="21">
        <v>159823231</v>
      </c>
      <c r="AN878" s="21">
        <v>169823235</v>
      </c>
      <c r="AO878" s="21">
        <v>0</v>
      </c>
      <c r="AP878" s="21">
        <v>0</v>
      </c>
      <c r="AQ878" s="21">
        <v>0</v>
      </c>
      <c r="AR878" s="21">
        <v>0</v>
      </c>
    </row>
    <row r="879" spans="8:44" ht="52" x14ac:dyDescent="0.35">
      <c r="H879" s="16" t="str">
        <f xml:space="preserve"> _xll.EPMOlapMemberO("[CONTRATO].[PARENTH1].[C20622024]","","C20622024","","000;001")</f>
        <v>C20622024</v>
      </c>
      <c r="I879" s="16" t="str">
        <f xml:space="preserve"> _xll.EPMOlapMemberO("[AREA].[PARENTH1].[10000000095005]","","Gcia. Talento Humano","","000;001")</f>
        <v>Gcia. Talento Humano</v>
      </c>
      <c r="J879" s="17" t="str">
        <f xml:space="preserve"> _xll.EPMOlapMemberO("[RUBRO].[PARENTH1].[5190950038]","","PRICEWATERHOUSECOOPERS - SERVICIOS DE NOMINA","","000;001")</f>
        <v>PRICEWATERHOUSECOOPERS - SERVICIOS DE NOMINA</v>
      </c>
      <c r="K879" s="18" t="s">
        <v>2911</v>
      </c>
      <c r="L879" s="18" t="s">
        <v>40</v>
      </c>
      <c r="M879" s="28" t="s">
        <v>2457</v>
      </c>
      <c r="N879" s="18" t="s">
        <v>2535</v>
      </c>
      <c r="O879" s="18" t="s">
        <v>2577</v>
      </c>
      <c r="P879" s="28" t="s">
        <v>2572</v>
      </c>
      <c r="Q879" s="28" t="s">
        <v>2578</v>
      </c>
      <c r="R879" s="18" t="s">
        <v>40</v>
      </c>
      <c r="S879" s="18" t="s">
        <v>1038</v>
      </c>
      <c r="T879" s="18" t="s">
        <v>35</v>
      </c>
      <c r="U879" s="18" t="s">
        <v>2580</v>
      </c>
      <c r="V879" s="18" t="s">
        <v>2462</v>
      </c>
      <c r="W879" s="18" t="s">
        <v>67</v>
      </c>
      <c r="X879" s="18" t="s">
        <v>68</v>
      </c>
      <c r="Y879" s="18" t="s">
        <v>2581</v>
      </c>
      <c r="Z879" s="19" t="s">
        <v>68</v>
      </c>
      <c r="AA879" s="20">
        <v>0</v>
      </c>
      <c r="AB879" s="19">
        <v>327084685</v>
      </c>
      <c r="AC879" s="21">
        <v>0</v>
      </c>
      <c r="AD879" s="21">
        <v>0</v>
      </c>
      <c r="AE879" s="21">
        <v>0</v>
      </c>
      <c r="AF879" s="21">
        <v>36342749</v>
      </c>
      <c r="AG879" s="21">
        <v>36342742</v>
      </c>
      <c r="AH879" s="21">
        <v>36342742</v>
      </c>
      <c r="AI879" s="21">
        <v>36342742</v>
      </c>
      <c r="AJ879" s="21">
        <v>36342742</v>
      </c>
      <c r="AK879" s="21">
        <v>36342742</v>
      </c>
      <c r="AL879" s="21">
        <v>36342742</v>
      </c>
      <c r="AM879" s="21">
        <v>36342742</v>
      </c>
      <c r="AN879" s="21">
        <v>36342742</v>
      </c>
      <c r="AO879" s="21">
        <v>0</v>
      </c>
      <c r="AP879" s="21">
        <v>0</v>
      </c>
      <c r="AQ879" s="21">
        <v>0</v>
      </c>
      <c r="AR879" s="21">
        <v>0</v>
      </c>
    </row>
    <row r="880" spans="8:44" ht="29" x14ac:dyDescent="0.35">
      <c r="H880" s="16" t="str">
        <f xml:space="preserve"> _xll.EPMOlapMemberO("[CONTRATO].[PARENTH1].[C83252024]","","C83252024","","000;001")</f>
        <v>C83252024</v>
      </c>
      <c r="I880" s="16" t="str">
        <f xml:space="preserve"> _xll.EPMOlapMemberO("[AREA].[PARENTH1].[10000000025005]","","Gcia. Administración","","000;001")</f>
        <v>Gcia. Administración</v>
      </c>
      <c r="J880" s="17" t="str">
        <f xml:space="preserve"> _xll.EPMOlapMemberO("[RUBRO].[PARENTH1].[5118150001]","","TRAMITES Y LICENCIAS","","000;001")</f>
        <v>TRAMITES Y LICENCIAS</v>
      </c>
      <c r="K880" s="18" t="s">
        <v>2912</v>
      </c>
      <c r="L880" s="18" t="s">
        <v>40</v>
      </c>
      <c r="M880" s="28" t="s">
        <v>452</v>
      </c>
      <c r="N880" s="18" t="s">
        <v>453</v>
      </c>
      <c r="O880" s="18" t="s">
        <v>461</v>
      </c>
      <c r="P880" s="28" t="s">
        <v>462</v>
      </c>
      <c r="Q880" s="28" t="s">
        <v>474</v>
      </c>
      <c r="R880" s="18" t="s">
        <v>40</v>
      </c>
      <c r="S880" s="18" t="s">
        <v>2858</v>
      </c>
      <c r="T880" s="18" t="s">
        <v>449</v>
      </c>
      <c r="U880" s="18" t="s">
        <v>2859</v>
      </c>
      <c r="V880" s="18" t="s">
        <v>459</v>
      </c>
      <c r="W880" s="18" t="s">
        <v>67</v>
      </c>
      <c r="X880" s="18" t="s">
        <v>40</v>
      </c>
      <c r="Y880" s="18" t="s">
        <v>40</v>
      </c>
      <c r="Z880" s="19" t="s">
        <v>68</v>
      </c>
      <c r="AA880" s="20">
        <v>307461977278</v>
      </c>
      <c r="AB880" s="19">
        <v>1905002194</v>
      </c>
      <c r="AC880" s="21">
        <v>0</v>
      </c>
      <c r="AD880" s="21">
        <v>0</v>
      </c>
      <c r="AE880" s="21">
        <v>952501097</v>
      </c>
      <c r="AF880" s="21">
        <v>952501097</v>
      </c>
      <c r="AG880" s="21">
        <v>0</v>
      </c>
      <c r="AH880" s="21">
        <v>0</v>
      </c>
      <c r="AI880" s="21">
        <v>0</v>
      </c>
      <c r="AJ880" s="21">
        <v>0</v>
      </c>
      <c r="AK880" s="21">
        <v>0</v>
      </c>
      <c r="AL880" s="21">
        <v>0</v>
      </c>
      <c r="AM880" s="21">
        <v>0</v>
      </c>
      <c r="AN880" s="21">
        <v>0</v>
      </c>
      <c r="AO880" s="21">
        <v>0</v>
      </c>
      <c r="AP880" s="21">
        <v>0</v>
      </c>
      <c r="AQ880" s="21">
        <v>0</v>
      </c>
      <c r="AR880" s="21">
        <v>0</v>
      </c>
    </row>
    <row r="881" spans="8:55" ht="29" x14ac:dyDescent="0.35">
      <c r="H881" s="16" t="str">
        <f xml:space="preserve"> _xll.EPMOlapMemberO("[CONTRATO].[PARENTH1].[C80422024]","","C80422024","","000;001")</f>
        <v>C80422024</v>
      </c>
      <c r="I881" s="16" t="str">
        <f xml:space="preserve"> _xll.EPMOlapMemberO("[AREA].[PARENTH1].[10000000025005]","","Gcia. Administración","","000;001")</f>
        <v>Gcia. Administración</v>
      </c>
      <c r="J881" s="17" t="str">
        <f xml:space="preserve"> _xll.EPMOlapMemberO("[RUBRO].[PARENTH1].[5118150001]","","TRAMITES Y LICENCIAS","","000;001")</f>
        <v>TRAMITES Y LICENCIAS</v>
      </c>
      <c r="K881" s="18" t="s">
        <v>2913</v>
      </c>
      <c r="L881" s="18" t="s">
        <v>40</v>
      </c>
      <c r="M881" s="28" t="s">
        <v>452</v>
      </c>
      <c r="N881" s="18" t="s">
        <v>453</v>
      </c>
      <c r="O881" s="18" t="s">
        <v>461</v>
      </c>
      <c r="P881" s="28" t="s">
        <v>2914</v>
      </c>
      <c r="Q881" s="28" t="s">
        <v>705</v>
      </c>
      <c r="R881" s="18" t="s">
        <v>40</v>
      </c>
      <c r="S881" s="18" t="s">
        <v>838</v>
      </c>
      <c r="T881" s="18" t="s">
        <v>35</v>
      </c>
      <c r="U881" s="18" t="s">
        <v>766</v>
      </c>
      <c r="V881" s="18" t="s">
        <v>459</v>
      </c>
      <c r="W881" s="18" t="s">
        <v>67</v>
      </c>
      <c r="X881" s="18" t="s">
        <v>40</v>
      </c>
      <c r="Y881" s="18" t="s">
        <v>40</v>
      </c>
      <c r="Z881" s="19" t="s">
        <v>68</v>
      </c>
      <c r="AA881" s="20">
        <v>307461977278</v>
      </c>
      <c r="AB881" s="19">
        <v>200000000</v>
      </c>
      <c r="AC881" s="21">
        <v>0</v>
      </c>
      <c r="AD881" s="21">
        <v>0</v>
      </c>
      <c r="AE881" s="21">
        <v>10000000</v>
      </c>
      <c r="AF881" s="21">
        <v>20000000</v>
      </c>
      <c r="AG881" s="21">
        <v>20000000</v>
      </c>
      <c r="AH881" s="21">
        <v>20000000</v>
      </c>
      <c r="AI881" s="21">
        <v>20000000</v>
      </c>
      <c r="AJ881" s="21">
        <v>30000000</v>
      </c>
      <c r="AK881" s="21">
        <v>20000000</v>
      </c>
      <c r="AL881" s="21">
        <v>20000000</v>
      </c>
      <c r="AM881" s="21">
        <v>20000000</v>
      </c>
      <c r="AN881" s="21">
        <v>20000000</v>
      </c>
      <c r="AO881" s="21">
        <v>0</v>
      </c>
      <c r="AP881" s="21">
        <v>0</v>
      </c>
      <c r="AQ881" s="21">
        <v>0</v>
      </c>
      <c r="AR881" s="21">
        <v>0</v>
      </c>
    </row>
    <row r="882" spans="8:55" ht="29" x14ac:dyDescent="0.35">
      <c r="H882" s="16" t="str">
        <f xml:space="preserve"> _xll.EPMOlapMemberO("[CONTRATO].[PARENTH1].[C83262024]","","C83262024","","000;001")</f>
        <v>C83262024</v>
      </c>
      <c r="I882" s="16" t="str">
        <f xml:space="preserve"> _xll.EPMOlapMemberO("[AREA].[PARENTH1].[10000000025005]","","Gcia. Administración","","000;001")</f>
        <v>Gcia. Administración</v>
      </c>
      <c r="J882" s="17" t="str">
        <f xml:space="preserve"> _xll.EPMOlapMemberO("[RUBRO].[PARENTH1].[5118150001]","","TRAMITES Y LICENCIAS","","000;001")</f>
        <v>TRAMITES Y LICENCIAS</v>
      </c>
      <c r="K882" s="18" t="s">
        <v>2915</v>
      </c>
      <c r="L882" s="18" t="s">
        <v>40</v>
      </c>
      <c r="M882" s="28" t="s">
        <v>452</v>
      </c>
      <c r="N882" s="18" t="s">
        <v>453</v>
      </c>
      <c r="O882" s="18" t="s">
        <v>461</v>
      </c>
      <c r="P882" s="28" t="s">
        <v>462</v>
      </c>
      <c r="Q882" s="28" t="s">
        <v>474</v>
      </c>
      <c r="R882" s="18" t="s">
        <v>40</v>
      </c>
      <c r="S882" s="18" t="s">
        <v>1419</v>
      </c>
      <c r="T882" s="18" t="s">
        <v>35</v>
      </c>
      <c r="U882" s="18" t="s">
        <v>2859</v>
      </c>
      <c r="V882" s="18" t="s">
        <v>459</v>
      </c>
      <c r="W882" s="18" t="s">
        <v>67</v>
      </c>
      <c r="X882" s="18" t="s">
        <v>40</v>
      </c>
      <c r="Y882" s="18" t="s">
        <v>40</v>
      </c>
      <c r="Z882" s="19" t="s">
        <v>68</v>
      </c>
      <c r="AA882" s="20">
        <v>307461977278</v>
      </c>
      <c r="AB882" s="19">
        <v>16555074794</v>
      </c>
      <c r="AC882" s="21">
        <v>0</v>
      </c>
      <c r="AD882" s="21">
        <v>0</v>
      </c>
      <c r="AE882" s="21">
        <v>0</v>
      </c>
      <c r="AF882" s="21">
        <v>1839452755</v>
      </c>
      <c r="AG882" s="21">
        <v>1839452755</v>
      </c>
      <c r="AH882" s="21">
        <v>1839452755</v>
      </c>
      <c r="AI882" s="21">
        <v>1839452755</v>
      </c>
      <c r="AJ882" s="21">
        <v>1839452755</v>
      </c>
      <c r="AK882" s="21">
        <v>1839452755</v>
      </c>
      <c r="AL882" s="21">
        <v>1839452755</v>
      </c>
      <c r="AM882" s="21">
        <v>1839452755</v>
      </c>
      <c r="AN882" s="21">
        <v>1839452754</v>
      </c>
      <c r="AO882" s="21">
        <v>0</v>
      </c>
      <c r="AP882" s="21">
        <v>0</v>
      </c>
      <c r="AQ882" s="21">
        <v>0</v>
      </c>
      <c r="AR882" s="21">
        <v>0</v>
      </c>
    </row>
    <row r="883" spans="8:55" ht="43.5" x14ac:dyDescent="0.35">
      <c r="H883" s="16" t="str">
        <f xml:space="preserve"> _xll.EPMOlapMemberO("[CONTRATO].[PARENTH1].[C69052024]","","C69052024","","000;001")</f>
        <v>C69052024</v>
      </c>
      <c r="I883" s="16" t="str">
        <f xml:space="preserve"> _xll.EPMOlapMemberO("[AREA].[PARENTH1].[10000000023003]","","Gerencia Médica","","000;001")</f>
        <v>Gerencia Médica</v>
      </c>
      <c r="J883" s="17" t="str">
        <f xml:space="preserve"> _xll.EPMOlapMemberO("[RUBRO].[PARENTH1].[5130200000]","","AVALUOS","","000;001")</f>
        <v>AVALUOS</v>
      </c>
      <c r="K883" s="18" t="s">
        <v>2916</v>
      </c>
      <c r="L883" s="18" t="s">
        <v>40</v>
      </c>
      <c r="M883" s="28" t="s">
        <v>134</v>
      </c>
      <c r="N883" s="18" t="s">
        <v>29</v>
      </c>
      <c r="O883" s="18" t="s">
        <v>61</v>
      </c>
      <c r="P883" s="28" t="s">
        <v>2917</v>
      </c>
      <c r="Q883" s="28" t="s">
        <v>2317</v>
      </c>
      <c r="R883" s="18" t="s">
        <v>2286</v>
      </c>
      <c r="S883" s="18" t="s">
        <v>1419</v>
      </c>
      <c r="T883" s="18" t="s">
        <v>35</v>
      </c>
      <c r="U883" s="18" t="s">
        <v>2318</v>
      </c>
      <c r="V883" s="18" t="s">
        <v>989</v>
      </c>
      <c r="W883" s="18" t="s">
        <v>67</v>
      </c>
      <c r="X883" s="18" t="s">
        <v>53</v>
      </c>
      <c r="Y883" s="18" t="s">
        <v>140</v>
      </c>
      <c r="Z883" s="19" t="s">
        <v>68</v>
      </c>
      <c r="AA883" s="20">
        <v>2446259644</v>
      </c>
      <c r="AB883" s="19">
        <v>35700000</v>
      </c>
      <c r="AC883" s="21">
        <v>0</v>
      </c>
      <c r="AD883" s="21">
        <v>0</v>
      </c>
      <c r="AE883" s="21">
        <v>0</v>
      </c>
      <c r="AF883" s="21">
        <v>0</v>
      </c>
      <c r="AG883" s="21">
        <v>2100000</v>
      </c>
      <c r="AH883" s="21">
        <v>4200000</v>
      </c>
      <c r="AI883" s="21">
        <v>4200000</v>
      </c>
      <c r="AJ883" s="21">
        <v>4200000</v>
      </c>
      <c r="AK883" s="21">
        <v>4200000</v>
      </c>
      <c r="AL883" s="21">
        <v>4200000</v>
      </c>
      <c r="AM883" s="21">
        <v>4200000</v>
      </c>
      <c r="AN883" s="21">
        <v>8400000</v>
      </c>
      <c r="AO883" s="21">
        <v>0</v>
      </c>
      <c r="AP883" s="21">
        <v>0</v>
      </c>
      <c r="AQ883" s="21">
        <v>0</v>
      </c>
      <c r="AR883" s="21">
        <v>0</v>
      </c>
    </row>
    <row r="884" spans="8:55" ht="43.5" x14ac:dyDescent="0.35">
      <c r="H884" s="16" t="str">
        <f xml:space="preserve"> _xll.EPMOlapMemberO("[CONTRATO].[PARENTH1].[C69062024]","","C69062024","","000;001")</f>
        <v>C69062024</v>
      </c>
      <c r="I884" s="16" t="str">
        <f xml:space="preserve"> _xll.EPMOlapMemberO("[AREA].[PARENTH1].[10000000023003]","","Gerencia Médica","","000;001")</f>
        <v>Gerencia Médica</v>
      </c>
      <c r="J884" s="17" t="str">
        <f xml:space="preserve"> _xll.EPMOlapMemberO("[RUBRO].[PARENTH1].[5130200000]","","AVALUOS","","000;001")</f>
        <v>AVALUOS</v>
      </c>
      <c r="K884" s="18" t="s">
        <v>2918</v>
      </c>
      <c r="L884" s="18" t="s">
        <v>40</v>
      </c>
      <c r="M884" s="28" t="s">
        <v>134</v>
      </c>
      <c r="N884" s="18" t="s">
        <v>29</v>
      </c>
      <c r="O884" s="18" t="s">
        <v>61</v>
      </c>
      <c r="P884" s="28" t="s">
        <v>2919</v>
      </c>
      <c r="Q884" s="28" t="s">
        <v>2325</v>
      </c>
      <c r="R884" s="18" t="s">
        <v>2286</v>
      </c>
      <c r="S884" s="18" t="s">
        <v>1419</v>
      </c>
      <c r="T884" s="18" t="s">
        <v>35</v>
      </c>
      <c r="U884" s="18" t="s">
        <v>2326</v>
      </c>
      <c r="V884" s="18" t="s">
        <v>989</v>
      </c>
      <c r="W884" s="18" t="s">
        <v>67</v>
      </c>
      <c r="X884" s="18" t="s">
        <v>53</v>
      </c>
      <c r="Y884" s="18" t="s">
        <v>140</v>
      </c>
      <c r="Z884" s="19" t="s">
        <v>68</v>
      </c>
      <c r="AA884" s="20">
        <v>2446259644</v>
      </c>
      <c r="AB884" s="19">
        <v>68000000</v>
      </c>
      <c r="AC884" s="21">
        <v>0</v>
      </c>
      <c r="AD884" s="21">
        <v>0</v>
      </c>
      <c r="AE884" s="21">
        <v>0</v>
      </c>
      <c r="AF884" s="21">
        <v>0</v>
      </c>
      <c r="AG884" s="21">
        <v>4000000</v>
      </c>
      <c r="AH884" s="21">
        <v>8000000</v>
      </c>
      <c r="AI884" s="21">
        <v>8000000</v>
      </c>
      <c r="AJ884" s="21">
        <v>8000000</v>
      </c>
      <c r="AK884" s="21">
        <v>8000000</v>
      </c>
      <c r="AL884" s="21">
        <v>8000000</v>
      </c>
      <c r="AM884" s="21">
        <v>8000000</v>
      </c>
      <c r="AN884" s="21">
        <v>16000000</v>
      </c>
      <c r="AO884" s="21">
        <v>0</v>
      </c>
      <c r="AP884" s="21">
        <v>0</v>
      </c>
      <c r="AQ884" s="21">
        <v>0</v>
      </c>
      <c r="AR884" s="21">
        <v>0</v>
      </c>
    </row>
    <row r="885" spans="8:55" ht="58" x14ac:dyDescent="0.35">
      <c r="H885" s="16" t="str">
        <f xml:space="preserve"> _xll.EPMOlapMemberO("[CONTRATO].[PARENTH1].[C69072024]","","C69072024","","000;001")</f>
        <v>C69072024</v>
      </c>
      <c r="I885" s="16" t="str">
        <f xml:space="preserve"> _xll.EPMOlapMemberO("[AREA].[PARENTH1].[10000000023003]","","Gerencia Médica","","000;001")</f>
        <v>Gerencia Médica</v>
      </c>
      <c r="J885" s="17" t="str">
        <f xml:space="preserve"> _xll.EPMOlapMemberO("[RUBRO].[PARENTH1].[5130200000]","","AVALUOS","","000;001")</f>
        <v>AVALUOS</v>
      </c>
      <c r="K885" s="18" t="s">
        <v>2920</v>
      </c>
      <c r="L885" s="18" t="s">
        <v>40</v>
      </c>
      <c r="M885" s="28" t="s">
        <v>134</v>
      </c>
      <c r="N885" s="18" t="s">
        <v>29</v>
      </c>
      <c r="O885" s="18" t="s">
        <v>61</v>
      </c>
      <c r="P885" s="28" t="s">
        <v>2921</v>
      </c>
      <c r="Q885" s="28" t="s">
        <v>2342</v>
      </c>
      <c r="R885" s="18" t="s">
        <v>2286</v>
      </c>
      <c r="S885" s="18" t="s">
        <v>1419</v>
      </c>
      <c r="T885" s="18" t="s">
        <v>35</v>
      </c>
      <c r="U885" s="18" t="s">
        <v>2343</v>
      </c>
      <c r="V885" s="18" t="s">
        <v>989</v>
      </c>
      <c r="W885" s="18" t="s">
        <v>67</v>
      </c>
      <c r="X885" s="18" t="s">
        <v>53</v>
      </c>
      <c r="Y885" s="18" t="s">
        <v>140</v>
      </c>
      <c r="Z885" s="19" t="s">
        <v>68</v>
      </c>
      <c r="AA885" s="20">
        <v>2446259644</v>
      </c>
      <c r="AB885" s="19">
        <v>51000000</v>
      </c>
      <c r="AC885" s="21">
        <v>0</v>
      </c>
      <c r="AD885" s="21">
        <v>0</v>
      </c>
      <c r="AE885" s="21">
        <v>0</v>
      </c>
      <c r="AF885" s="21">
        <v>0</v>
      </c>
      <c r="AG885" s="21">
        <v>3000000</v>
      </c>
      <c r="AH885" s="21">
        <v>6000000</v>
      </c>
      <c r="AI885" s="21">
        <v>6000000</v>
      </c>
      <c r="AJ885" s="21">
        <v>6000000</v>
      </c>
      <c r="AK885" s="21">
        <v>6000000</v>
      </c>
      <c r="AL885" s="21">
        <v>6000000</v>
      </c>
      <c r="AM885" s="21">
        <v>6000000</v>
      </c>
      <c r="AN885" s="21">
        <v>12000000</v>
      </c>
      <c r="AO885" s="21">
        <v>0</v>
      </c>
      <c r="AP885" s="21">
        <v>0</v>
      </c>
      <c r="AQ885" s="21">
        <v>0</v>
      </c>
      <c r="AR885" s="21">
        <v>0</v>
      </c>
    </row>
    <row r="886" spans="8:55" ht="39" x14ac:dyDescent="0.35">
      <c r="H886" s="16" t="str">
        <f xml:space="preserve"> _xll.EPMOlapMemberO("[CONTRATO].[PARENTH1].[C06022024]","","C06022024","","000;001")</f>
        <v>C06022024</v>
      </c>
      <c r="I886" s="16" t="str">
        <f xml:space="preserve"> _xll.EPMOlapMemberO("[AREA].[PARENTH1].[10000000091003]","","Ofic. Tecnologías de","","000;001")</f>
        <v>Ofic. Tecnologías de</v>
      </c>
      <c r="J886" s="17" t="str">
        <f xml:space="preserve"> _xll.EPMOlapMemberO("[RUBRO].[PARENTH1].[5145050001]","","EQUIPO DE COMPUTO GER. ADMINISTRATIVA","","000;001")</f>
        <v>EQUIPO DE COMPUTO GER. ADMINISTRATIVA</v>
      </c>
      <c r="K886" s="18" t="s">
        <v>2922</v>
      </c>
      <c r="L886" s="18" t="s">
        <v>40</v>
      </c>
      <c r="M886" s="28" t="s">
        <v>28</v>
      </c>
      <c r="N886" s="18" t="s">
        <v>29</v>
      </c>
      <c r="O886" s="18" t="s">
        <v>30</v>
      </c>
      <c r="P886" s="28" t="s">
        <v>1205</v>
      </c>
      <c r="Q886" s="28" t="s">
        <v>2923</v>
      </c>
      <c r="R886" s="18" t="s">
        <v>967</v>
      </c>
      <c r="S886" s="18" t="s">
        <v>464</v>
      </c>
      <c r="T886" s="18" t="s">
        <v>35</v>
      </c>
      <c r="U886" s="18" t="s">
        <v>1214</v>
      </c>
      <c r="V886" s="18" t="s">
        <v>226</v>
      </c>
      <c r="W886" s="18" t="s">
        <v>67</v>
      </c>
      <c r="X886" s="18" t="s">
        <v>39</v>
      </c>
      <c r="Y886" s="18" t="s">
        <v>40</v>
      </c>
      <c r="Z886" s="19" t="s">
        <v>942</v>
      </c>
      <c r="AA886" s="20">
        <v>8042980169</v>
      </c>
      <c r="AB886" s="19">
        <v>156800000</v>
      </c>
      <c r="AC886" s="21">
        <v>0</v>
      </c>
      <c r="AD886" s="21">
        <v>0</v>
      </c>
      <c r="AE886" s="21">
        <v>0</v>
      </c>
      <c r="AF886" s="21">
        <v>0</v>
      </c>
      <c r="AG886" s="21">
        <v>78400000</v>
      </c>
      <c r="AH886" s="21">
        <v>78400000</v>
      </c>
      <c r="AI886" s="21">
        <v>0</v>
      </c>
      <c r="AJ886" s="21">
        <v>0</v>
      </c>
      <c r="AK886" s="21">
        <v>0</v>
      </c>
      <c r="AL886" s="21">
        <v>0</v>
      </c>
      <c r="AM886" s="21">
        <v>0</v>
      </c>
      <c r="AN886" s="21">
        <v>0</v>
      </c>
      <c r="AO886" s="21">
        <v>0</v>
      </c>
      <c r="AP886" s="21">
        <v>0</v>
      </c>
      <c r="AQ886" s="21">
        <v>0</v>
      </c>
      <c r="AR886" s="21">
        <v>0</v>
      </c>
    </row>
    <row r="887" spans="8:55" ht="43.5" x14ac:dyDescent="0.35">
      <c r="H887" s="16" t="str">
        <f xml:space="preserve"> _xll.EPMOlapMemberO("[CONTRATO].[PARENTH1].[C06032024]","","C06032024","","000;001")</f>
        <v>C06032024</v>
      </c>
      <c r="I887" s="16" t="str">
        <f xml:space="preserve"> _xll.EPMOlapMemberO("[AREA].[PARENTH1].[10000000091003]","","Ofic. Tecnologías de","","000;001")</f>
        <v>Ofic. Tecnologías de</v>
      </c>
      <c r="J887" s="17" t="str">
        <f xml:space="preserve"> _xll.EPMOlapMemberO("[RUBRO].[PARENTH1].[5160050000]","","EQUIPO DE COMPUTACION","","000;001")</f>
        <v>EQUIPO DE COMPUTACION</v>
      </c>
      <c r="K887" s="18" t="s">
        <v>2924</v>
      </c>
      <c r="L887" s="18" t="s">
        <v>40</v>
      </c>
      <c r="M887" s="28" t="s">
        <v>28</v>
      </c>
      <c r="N887" s="18" t="s">
        <v>29</v>
      </c>
      <c r="O887" s="18" t="s">
        <v>980</v>
      </c>
      <c r="P887" s="28" t="s">
        <v>1205</v>
      </c>
      <c r="Q887" s="28" t="s">
        <v>2925</v>
      </c>
      <c r="R887" s="18" t="s">
        <v>967</v>
      </c>
      <c r="S887" s="18" t="s">
        <v>464</v>
      </c>
      <c r="T887" s="18" t="s">
        <v>35</v>
      </c>
      <c r="U887" s="18" t="s">
        <v>1214</v>
      </c>
      <c r="V887" s="18" t="s">
        <v>226</v>
      </c>
      <c r="W887" s="18" t="s">
        <v>67</v>
      </c>
      <c r="X887" s="18" t="s">
        <v>39</v>
      </c>
      <c r="Y887" s="18" t="s">
        <v>40</v>
      </c>
      <c r="Z887" s="19" t="s">
        <v>942</v>
      </c>
      <c r="AA887" s="20">
        <v>23835068483</v>
      </c>
      <c r="AB887" s="19">
        <v>78400000</v>
      </c>
      <c r="AC887" s="21">
        <v>0</v>
      </c>
      <c r="AD887" s="21">
        <v>0</v>
      </c>
      <c r="AE887" s="21">
        <v>0</v>
      </c>
      <c r="AF887" s="21">
        <v>0</v>
      </c>
      <c r="AG887" s="21">
        <v>0</v>
      </c>
      <c r="AH887" s="21">
        <v>78400000</v>
      </c>
      <c r="AI887" s="21">
        <v>0</v>
      </c>
      <c r="AJ887" s="21">
        <v>0</v>
      </c>
      <c r="AK887" s="21">
        <v>0</v>
      </c>
      <c r="AL887" s="21">
        <v>0</v>
      </c>
      <c r="AM887" s="21">
        <v>0</v>
      </c>
      <c r="AN887" s="21">
        <v>0</v>
      </c>
      <c r="AO887" s="21">
        <v>0</v>
      </c>
      <c r="AP887" s="21">
        <v>0</v>
      </c>
      <c r="AQ887" s="21">
        <v>0</v>
      </c>
      <c r="AR887" s="21">
        <v>0</v>
      </c>
    </row>
    <row r="888" spans="8:55" ht="26" x14ac:dyDescent="0.35">
      <c r="H888" s="16" t="str">
        <f xml:space="preserve"> _xll.EPMOlapMemberO("[CONTRATO].[PARENTH1].[C83272024]","","C83272024","","000;001")</f>
        <v>C83272024</v>
      </c>
      <c r="I888" s="16" t="str">
        <f xml:space="preserve"> _xll.EPMOlapMemberO("[AREA].[PARENTH1].[10000000025005]","","Gcia. Administración","","000;001")</f>
        <v>Gcia. Administración</v>
      </c>
      <c r="J888" s="17" t="str">
        <f xml:space="preserve"> _xll.EPMOlapMemberO("[RUBRO].[PARENTH1].[5118150001]","","TRAMITES Y LICENCIAS","","000;001")</f>
        <v>TRAMITES Y LICENCIAS</v>
      </c>
      <c r="K888" s="18" t="s">
        <v>2926</v>
      </c>
      <c r="L888" s="18" t="s">
        <v>40</v>
      </c>
      <c r="M888" s="28" t="s">
        <v>452</v>
      </c>
      <c r="N888" s="18" t="s">
        <v>453</v>
      </c>
      <c r="O888" s="18" t="s">
        <v>461</v>
      </c>
      <c r="P888" s="28" t="s">
        <v>455</v>
      </c>
      <c r="Q888" s="28" t="s">
        <v>456</v>
      </c>
      <c r="R888" s="18" t="s">
        <v>40</v>
      </c>
      <c r="S888" s="18" t="s">
        <v>2927</v>
      </c>
      <c r="T888" s="18" t="s">
        <v>35</v>
      </c>
      <c r="U888" s="18" t="s">
        <v>2928</v>
      </c>
      <c r="V888" s="18" t="s">
        <v>459</v>
      </c>
      <c r="W888" s="18" t="s">
        <v>67</v>
      </c>
      <c r="X888" s="18" t="s">
        <v>40</v>
      </c>
      <c r="Y888" s="18" t="s">
        <v>40</v>
      </c>
      <c r="Z888" s="19" t="s">
        <v>68</v>
      </c>
      <c r="AA888" s="20">
        <v>307461977278</v>
      </c>
      <c r="AB888" s="19">
        <v>32266708760</v>
      </c>
      <c r="AC888" s="21">
        <v>0</v>
      </c>
      <c r="AD888" s="21">
        <v>0</v>
      </c>
      <c r="AE888" s="21">
        <v>0</v>
      </c>
      <c r="AF888" s="21">
        <v>1207500000</v>
      </c>
      <c r="AG888" s="21">
        <v>3205000000</v>
      </c>
      <c r="AH888" s="21">
        <v>4112500000</v>
      </c>
      <c r="AI888" s="21">
        <v>4162500000</v>
      </c>
      <c r="AJ888" s="21">
        <v>4302500000</v>
      </c>
      <c r="AK888" s="21">
        <v>4182500000</v>
      </c>
      <c r="AL888" s="21">
        <v>3982500000</v>
      </c>
      <c r="AM888" s="21">
        <v>3712500000</v>
      </c>
      <c r="AN888" s="21">
        <v>3399208760</v>
      </c>
      <c r="AO888" s="21">
        <v>0</v>
      </c>
      <c r="AP888" s="21">
        <v>0</v>
      </c>
      <c r="AQ888" s="21">
        <v>0</v>
      </c>
      <c r="AR888" s="21">
        <v>0</v>
      </c>
    </row>
    <row r="889" spans="8:55" ht="26" x14ac:dyDescent="0.35">
      <c r="H889" s="16" t="str">
        <f xml:space="preserve"> _xll.EPMOlapMemberO("[CONTRATO].[PARENTH1].[C83282024]","","C83282024","","000;001")</f>
        <v>C83282024</v>
      </c>
      <c r="I889" s="16" t="str">
        <f xml:space="preserve"> _xll.EPMOlapMemberO("[AREA].[PARENTH1].[10000000025005]","","Gcia. Administración","","000;001")</f>
        <v>Gcia. Administración</v>
      </c>
      <c r="J889" s="17" t="str">
        <f xml:space="preserve"> _xll.EPMOlapMemberO("[RUBRO].[PARENTH1].[5118150001]","","TRAMITES Y LICENCIAS","","000;001")</f>
        <v>TRAMITES Y LICENCIAS</v>
      </c>
      <c r="K889" s="18" t="s">
        <v>2929</v>
      </c>
      <c r="L889" s="18" t="s">
        <v>40</v>
      </c>
      <c r="M889" s="28" t="s">
        <v>452</v>
      </c>
      <c r="N889" s="18" t="s">
        <v>453</v>
      </c>
      <c r="O889" s="18" t="s">
        <v>454</v>
      </c>
      <c r="P889" s="28" t="s">
        <v>483</v>
      </c>
      <c r="Q889" s="28" t="s">
        <v>463</v>
      </c>
      <c r="R889" s="18" t="s">
        <v>40</v>
      </c>
      <c r="S889" s="18" t="s">
        <v>940</v>
      </c>
      <c r="T889" s="18" t="s">
        <v>35</v>
      </c>
      <c r="U889" s="18" t="s">
        <v>2930</v>
      </c>
      <c r="V889" s="18" t="s">
        <v>459</v>
      </c>
      <c r="W889" s="18" t="s">
        <v>38</v>
      </c>
      <c r="X889" s="18" t="s">
        <v>40</v>
      </c>
      <c r="Y889" s="18" t="s">
        <v>40</v>
      </c>
      <c r="Z889" s="19" t="s">
        <v>68</v>
      </c>
      <c r="AA889" s="20">
        <v>307461977278</v>
      </c>
      <c r="AB889" s="19">
        <v>5415710640</v>
      </c>
      <c r="AC889" s="21">
        <v>0</v>
      </c>
      <c r="AD889" s="21">
        <v>0</v>
      </c>
      <c r="AE889" s="21">
        <v>0</v>
      </c>
      <c r="AF889" s="21">
        <v>0</v>
      </c>
      <c r="AG889" s="21">
        <v>0</v>
      </c>
      <c r="AH889" s="21">
        <v>0</v>
      </c>
      <c r="AI889" s="21">
        <v>902618440</v>
      </c>
      <c r="AJ889" s="21">
        <v>902618440</v>
      </c>
      <c r="AK889" s="21">
        <v>902618440</v>
      </c>
      <c r="AL889" s="21">
        <v>902618440</v>
      </c>
      <c r="AM889" s="21">
        <v>902618440</v>
      </c>
      <c r="AN889" s="21">
        <v>902618440</v>
      </c>
      <c r="AO889" s="21">
        <v>0</v>
      </c>
      <c r="AP889" s="21">
        <v>0</v>
      </c>
      <c r="AQ889" s="21">
        <v>0</v>
      </c>
      <c r="AR889" s="21">
        <v>0</v>
      </c>
    </row>
    <row r="890" spans="8:55" ht="29" x14ac:dyDescent="0.35">
      <c r="H890" s="16" t="str">
        <f xml:space="preserve"> _xll.EPMOlapMemberO("[CONTRATO].[PARENTH1].[C83292024]","","C83292024","","000;001")</f>
        <v>C83292024</v>
      </c>
      <c r="I890" s="16" t="str">
        <f xml:space="preserve"> _xll.EPMOlapMemberO("[AREA].[PARENTH1].[10000000025005]","","Gcia. Administración","","000;001")</f>
        <v>Gcia. Administración</v>
      </c>
      <c r="J890" s="17" t="str">
        <f xml:space="preserve"> _xll.EPMOlapMemberO("[RUBRO].[PARENTH1].[5118150001]","","TRAMITES Y LICENCIAS","","000;001")</f>
        <v>TRAMITES Y LICENCIAS</v>
      </c>
      <c r="K890" s="18" t="s">
        <v>2931</v>
      </c>
      <c r="L890" s="18" t="s">
        <v>40</v>
      </c>
      <c r="M890" s="28" t="s">
        <v>452</v>
      </c>
      <c r="N890" s="18" t="s">
        <v>453</v>
      </c>
      <c r="O890" s="18" t="s">
        <v>461</v>
      </c>
      <c r="P890" s="28" t="s">
        <v>476</v>
      </c>
      <c r="Q890" s="28" t="s">
        <v>463</v>
      </c>
      <c r="R890" s="18" t="s">
        <v>40</v>
      </c>
      <c r="S890" s="18" t="s">
        <v>1730</v>
      </c>
      <c r="T890" s="18" t="s">
        <v>35</v>
      </c>
      <c r="U890" s="18" t="s">
        <v>2932</v>
      </c>
      <c r="V890" s="18" t="s">
        <v>459</v>
      </c>
      <c r="W890" s="18" t="s">
        <v>67</v>
      </c>
      <c r="X890" s="18" t="s">
        <v>40</v>
      </c>
      <c r="Y890" s="18" t="s">
        <v>40</v>
      </c>
      <c r="Z890" s="19" t="s">
        <v>68</v>
      </c>
      <c r="AA890" s="20">
        <v>307461977278</v>
      </c>
      <c r="AB890" s="19">
        <v>10400118672</v>
      </c>
      <c r="AC890" s="21">
        <v>0</v>
      </c>
      <c r="AD890" s="21">
        <v>0</v>
      </c>
      <c r="AE890" s="21">
        <v>0</v>
      </c>
      <c r="AF890" s="21">
        <v>0</v>
      </c>
      <c r="AG890" s="21">
        <v>0</v>
      </c>
      <c r="AH890" s="21">
        <v>1485731238</v>
      </c>
      <c r="AI890" s="21">
        <v>1485731238</v>
      </c>
      <c r="AJ890" s="21">
        <v>1485731238</v>
      </c>
      <c r="AK890" s="21">
        <v>1485731238</v>
      </c>
      <c r="AL890" s="21">
        <v>1485731240</v>
      </c>
      <c r="AM890" s="21">
        <v>1485731240</v>
      </c>
      <c r="AN890" s="21">
        <v>1485731240</v>
      </c>
      <c r="AO890" s="21">
        <v>0</v>
      </c>
      <c r="AP890" s="21">
        <v>0</v>
      </c>
      <c r="AQ890" s="21">
        <v>0</v>
      </c>
      <c r="AR890" s="21">
        <v>0</v>
      </c>
    </row>
    <row r="891" spans="8:55" ht="26" x14ac:dyDescent="0.35">
      <c r="H891" s="16" t="str">
        <f xml:space="preserve"> _xll.EPMOlapMemberO("[CONTRATO].[PARENTH1].[C83302024]","","C83302024","","000;001")</f>
        <v>C83302024</v>
      </c>
      <c r="I891" s="16" t="str">
        <f xml:space="preserve"> _xll.EPMOlapMemberO("[AREA].[PARENTH1].[10000000025005]","","Gcia. Administración","","000;001")</f>
        <v>Gcia. Administración</v>
      </c>
      <c r="J891" s="17" t="str">
        <f xml:space="preserve"> _xll.EPMOlapMemberO("[RUBRO].[PARENTH1].[5118150001]","","TRAMITES Y LICENCIAS","","000;001")</f>
        <v>TRAMITES Y LICENCIAS</v>
      </c>
      <c r="K891" s="18" t="s">
        <v>2933</v>
      </c>
      <c r="L891" s="18" t="s">
        <v>40</v>
      </c>
      <c r="M891" s="28" t="s">
        <v>452</v>
      </c>
      <c r="N891" s="18" t="s">
        <v>453</v>
      </c>
      <c r="O891" s="18" t="s">
        <v>461</v>
      </c>
      <c r="P891" s="28" t="s">
        <v>2934</v>
      </c>
      <c r="Q891" s="28" t="s">
        <v>463</v>
      </c>
      <c r="R891" s="18" t="s">
        <v>40</v>
      </c>
      <c r="S891" s="18" t="s">
        <v>2935</v>
      </c>
      <c r="T891" s="18" t="s">
        <v>35</v>
      </c>
      <c r="U891" s="18" t="s">
        <v>471</v>
      </c>
      <c r="V891" s="18" t="s">
        <v>459</v>
      </c>
      <c r="W891" s="18" t="s">
        <v>67</v>
      </c>
      <c r="X891" s="18" t="s">
        <v>40</v>
      </c>
      <c r="Y891" s="18" t="s">
        <v>40</v>
      </c>
      <c r="Z891" s="19" t="s">
        <v>68</v>
      </c>
      <c r="AA891" s="20">
        <v>307461977278</v>
      </c>
      <c r="AB891" s="19">
        <v>9248972683</v>
      </c>
      <c r="AC891" s="21">
        <v>0</v>
      </c>
      <c r="AD891" s="21">
        <v>0</v>
      </c>
      <c r="AE891" s="21">
        <v>0</v>
      </c>
      <c r="AF891" s="21">
        <v>0</v>
      </c>
      <c r="AG891" s="21">
        <v>0</v>
      </c>
      <c r="AH891" s="21">
        <v>0</v>
      </c>
      <c r="AI891" s="21">
        <v>1541495448</v>
      </c>
      <c r="AJ891" s="21">
        <v>1541495447</v>
      </c>
      <c r="AK891" s="21">
        <v>1541495447</v>
      </c>
      <c r="AL891" s="21">
        <v>1541495447</v>
      </c>
      <c r="AM891" s="21">
        <v>1541495447</v>
      </c>
      <c r="AN891" s="21">
        <v>1541495447</v>
      </c>
      <c r="AO891" s="21">
        <v>0</v>
      </c>
      <c r="AP891" s="21">
        <v>0</v>
      </c>
      <c r="AQ891" s="21">
        <v>0</v>
      </c>
      <c r="AR891" s="21">
        <v>0</v>
      </c>
    </row>
    <row r="892" spans="8:55" ht="29" x14ac:dyDescent="0.35">
      <c r="H892" s="16" t="str">
        <f xml:space="preserve"> _xll.EPMOlapMemberO("[CONTRATO].[PARENTH1].[C83312024]","","C83312024","","000;001")</f>
        <v>C83312024</v>
      </c>
      <c r="I892" s="16" t="str">
        <f xml:space="preserve"> _xll.EPMOlapMemberO("[AREA].[PARENTH1].[10000000025005]","","Gcia. Administración","","000;001")</f>
        <v>Gcia. Administración</v>
      </c>
      <c r="J892" s="17" t="str">
        <f xml:space="preserve"> _xll.EPMOlapMemberO("[RUBRO].[PARENTH1].[5118150001]","","TRAMITES Y LICENCIAS","","000;001")</f>
        <v>TRAMITES Y LICENCIAS</v>
      </c>
      <c r="K892" s="18" t="s">
        <v>2936</v>
      </c>
      <c r="L892" s="18" t="s">
        <v>40</v>
      </c>
      <c r="M892" s="28" t="s">
        <v>452</v>
      </c>
      <c r="N892" s="18" t="s">
        <v>453</v>
      </c>
      <c r="O892" s="18" t="s">
        <v>461</v>
      </c>
      <c r="P892" s="28" t="s">
        <v>467</v>
      </c>
      <c r="Q892" s="28" t="s">
        <v>463</v>
      </c>
      <c r="R892" s="18" t="s">
        <v>40</v>
      </c>
      <c r="S892" s="18" t="s">
        <v>2935</v>
      </c>
      <c r="T892" s="18" t="s">
        <v>35</v>
      </c>
      <c r="U892" s="18" t="s">
        <v>2937</v>
      </c>
      <c r="V892" s="18" t="s">
        <v>459</v>
      </c>
      <c r="W892" s="18" t="s">
        <v>67</v>
      </c>
      <c r="X892" s="18" t="s">
        <v>40</v>
      </c>
      <c r="Y892" s="18" t="s">
        <v>40</v>
      </c>
      <c r="Z892" s="19" t="s">
        <v>68</v>
      </c>
      <c r="AA892" s="20">
        <v>307461977278</v>
      </c>
      <c r="AB892" s="19">
        <v>8737496052</v>
      </c>
      <c r="AC892" s="21">
        <v>0</v>
      </c>
      <c r="AD892" s="21">
        <v>0</v>
      </c>
      <c r="AE892" s="21">
        <v>0</v>
      </c>
      <c r="AF892" s="21">
        <v>0</v>
      </c>
      <c r="AG892" s="21">
        <v>0</v>
      </c>
      <c r="AH892" s="21">
        <v>0</v>
      </c>
      <c r="AI892" s="21">
        <v>1456249342</v>
      </c>
      <c r="AJ892" s="21">
        <v>1456249342</v>
      </c>
      <c r="AK892" s="21">
        <v>1456249342</v>
      </c>
      <c r="AL892" s="21">
        <v>1456249342</v>
      </c>
      <c r="AM892" s="21">
        <v>1456249342</v>
      </c>
      <c r="AN892" s="21">
        <v>1456249342</v>
      </c>
      <c r="AO892" s="21">
        <v>0</v>
      </c>
      <c r="AP892" s="21">
        <v>0</v>
      </c>
      <c r="AQ892" s="21">
        <v>0</v>
      </c>
      <c r="AR892" s="21">
        <v>0</v>
      </c>
    </row>
    <row r="893" spans="8:55" ht="29" x14ac:dyDescent="0.35">
      <c r="H893" s="16" t="str">
        <f xml:space="preserve"> _xll.EPMOlapMemberO("[CONTRATO].[PARENTH1].[C83322024]","","C83322024","","000;001")</f>
        <v>C83322024</v>
      </c>
      <c r="I893" s="16" t="str">
        <f xml:space="preserve"> _xll.EPMOlapMemberO("[AREA].[PARENTH1].[10000000025005]","","Gcia. Administración","","000;001")</f>
        <v>Gcia. Administración</v>
      </c>
      <c r="J893" s="17" t="str">
        <f xml:space="preserve"> _xll.EPMOlapMemberO("[RUBRO].[PARENTH1].[5118150001]","","TRAMITES Y LICENCIAS","","000;001")</f>
        <v>TRAMITES Y LICENCIAS</v>
      </c>
      <c r="K893" s="18" t="s">
        <v>2938</v>
      </c>
      <c r="L893" s="18" t="s">
        <v>40</v>
      </c>
      <c r="M893" s="28" t="s">
        <v>452</v>
      </c>
      <c r="N893" s="18" t="s">
        <v>453</v>
      </c>
      <c r="O893" s="18" t="s">
        <v>461</v>
      </c>
      <c r="P893" s="28" t="s">
        <v>462</v>
      </c>
      <c r="Q893" s="28" t="s">
        <v>463</v>
      </c>
      <c r="R893" s="18" t="s">
        <v>40</v>
      </c>
      <c r="S893" s="18" t="s">
        <v>648</v>
      </c>
      <c r="T893" s="18" t="s">
        <v>35</v>
      </c>
      <c r="U893" s="18" t="s">
        <v>2856</v>
      </c>
      <c r="V893" s="18" t="s">
        <v>459</v>
      </c>
      <c r="W893" s="18" t="s">
        <v>67</v>
      </c>
      <c r="X893" s="18" t="s">
        <v>40</v>
      </c>
      <c r="Y893" s="18" t="s">
        <v>40</v>
      </c>
      <c r="Z893" s="19" t="s">
        <v>68</v>
      </c>
      <c r="AA893" s="20">
        <v>307461977278</v>
      </c>
      <c r="AB893" s="19">
        <v>15864112512</v>
      </c>
      <c r="AC893" s="21">
        <v>0</v>
      </c>
      <c r="AD893" s="21">
        <v>0</v>
      </c>
      <c r="AE893" s="21">
        <v>0</v>
      </c>
      <c r="AF893" s="21">
        <v>0</v>
      </c>
      <c r="AG893" s="21">
        <v>2000620813</v>
      </c>
      <c r="AH893" s="21">
        <v>2000620813</v>
      </c>
      <c r="AI893" s="21">
        <v>2000620813</v>
      </c>
      <c r="AJ893" s="21">
        <v>2000620813</v>
      </c>
      <c r="AK893" s="21">
        <v>2000620813</v>
      </c>
      <c r="AL893" s="21">
        <v>2000620813</v>
      </c>
      <c r="AM893" s="21">
        <v>2024330949</v>
      </c>
      <c r="AN893" s="21">
        <v>1836056685</v>
      </c>
      <c r="AO893" s="21">
        <v>0</v>
      </c>
      <c r="AP893" s="21">
        <v>0</v>
      </c>
      <c r="AQ893" s="21">
        <v>0</v>
      </c>
      <c r="AR893" s="21">
        <v>0</v>
      </c>
    </row>
    <row r="894" spans="8:55" ht="26" x14ac:dyDescent="0.35">
      <c r="H894" s="16" t="str">
        <f xml:space="preserve"> _xll.EPMOlapMemberO("[CONTRATO].[PARENTH1].[C84362024]","","C84362024","","000;001")</f>
        <v>C84362024</v>
      </c>
      <c r="I894" s="16" t="str">
        <f xml:space="preserve"> _xll.EPMOlapMemberO("[AREA].[PARENTH1].[10000000025003]","","Gcia. Investigación","","000;001")</f>
        <v>Gcia. Investigación</v>
      </c>
      <c r="J894" s="17" t="str">
        <f xml:space="preserve"> _xll.EPMOlapMemberO("[RUBRO].[PARENTH1].[5118150001]","","TRAMITES Y LICENCIAS","","000;001")</f>
        <v>TRAMITES Y LICENCIAS</v>
      </c>
      <c r="K894" s="18" t="s">
        <v>2939</v>
      </c>
      <c r="L894" s="18" t="s">
        <v>40</v>
      </c>
      <c r="M894" s="28" t="s">
        <v>1554</v>
      </c>
      <c r="N894" s="18" t="s">
        <v>453</v>
      </c>
      <c r="O894" s="18" t="s">
        <v>454</v>
      </c>
      <c r="P894" s="28" t="s">
        <v>1769</v>
      </c>
      <c r="Q894" s="28" t="s">
        <v>1770</v>
      </c>
      <c r="R894" s="18" t="s">
        <v>40</v>
      </c>
      <c r="S894" s="18" t="s">
        <v>2863</v>
      </c>
      <c r="T894" s="18" t="s">
        <v>35</v>
      </c>
      <c r="U894" s="18" t="s">
        <v>2940</v>
      </c>
      <c r="V894" s="18" t="s">
        <v>459</v>
      </c>
      <c r="W894" s="18" t="s">
        <v>52</v>
      </c>
      <c r="X894" s="18" t="s">
        <v>40</v>
      </c>
      <c r="Y894" s="18" t="s">
        <v>40</v>
      </c>
      <c r="Z894" s="19" t="s">
        <v>68</v>
      </c>
      <c r="AA894" s="20">
        <v>30393604160</v>
      </c>
      <c r="AB894" s="19">
        <v>400000000</v>
      </c>
      <c r="AC894" s="21">
        <v>0</v>
      </c>
      <c r="AD894" s="21">
        <v>0</v>
      </c>
      <c r="AE894" s="21">
        <v>0</v>
      </c>
      <c r="AF894" s="21">
        <v>0</v>
      </c>
      <c r="AG894" s="21">
        <v>100000000</v>
      </c>
      <c r="AH894" s="21">
        <v>100000000</v>
      </c>
      <c r="AI894" s="21">
        <v>100000000</v>
      </c>
      <c r="AJ894" s="21">
        <v>100000000</v>
      </c>
      <c r="AK894" s="21">
        <v>0</v>
      </c>
      <c r="AL894" s="21">
        <v>0</v>
      </c>
      <c r="AM894" s="21">
        <v>0</v>
      </c>
      <c r="AN894" s="21">
        <v>0</v>
      </c>
      <c r="AO894" s="21">
        <v>0</v>
      </c>
      <c r="AP894" s="21">
        <v>0</v>
      </c>
      <c r="AQ894" s="21">
        <v>0</v>
      </c>
      <c r="AR894" s="21">
        <v>0</v>
      </c>
    </row>
    <row r="895" spans="8:55" ht="43.5" x14ac:dyDescent="0.35">
      <c r="H895" s="16" t="str">
        <f xml:space="preserve"> _xll.EPMOlapMemberO("[CONTRATO].[PARENTH1].[C56432024]","","C56432024","","000;001")</f>
        <v>C56432024</v>
      </c>
      <c r="I895" s="16" t="str">
        <f xml:space="preserve"> _xll.EPMOlapMemberO("[AREA].[PARENTH1].[10000000033007]","","Gcia. Abastecimiento","","000;001")</f>
        <v>Gcia. Abastecimiento</v>
      </c>
      <c r="J895" s="17" t="str">
        <f xml:space="preserve"> _xll.EPMOlapMemberO("[RUBRO].[PARENTH1].[5130200000]","","AVALUOS","","000;001")</f>
        <v>AVALUOS</v>
      </c>
      <c r="K895" s="18" t="s">
        <v>2941</v>
      </c>
      <c r="L895" s="18" t="s">
        <v>40</v>
      </c>
      <c r="M895" s="28" t="s">
        <v>1343</v>
      </c>
      <c r="N895" s="18" t="s">
        <v>29</v>
      </c>
      <c r="O895" s="18" t="s">
        <v>61</v>
      </c>
      <c r="P895" s="28" t="s">
        <v>2942</v>
      </c>
      <c r="Q895" s="28" t="s">
        <v>2943</v>
      </c>
      <c r="R895" s="18" t="s">
        <v>1345</v>
      </c>
      <c r="S895" s="18" t="s">
        <v>1357</v>
      </c>
      <c r="T895" s="18" t="s">
        <v>35</v>
      </c>
      <c r="U895" s="18" t="s">
        <v>1346</v>
      </c>
      <c r="V895" s="18" t="s">
        <v>89</v>
      </c>
      <c r="W895" s="18" t="s">
        <v>67</v>
      </c>
      <c r="X895" s="18" t="s">
        <v>58</v>
      </c>
      <c r="Y895" s="18" t="s">
        <v>40</v>
      </c>
      <c r="Z895" s="19" t="s">
        <v>68</v>
      </c>
      <c r="AA895" s="20">
        <v>1005171532</v>
      </c>
      <c r="AB895" s="19">
        <v>52600000</v>
      </c>
      <c r="AC895" s="21">
        <v>0</v>
      </c>
      <c r="AD895" s="21">
        <v>0</v>
      </c>
      <c r="AE895" s="21">
        <v>0</v>
      </c>
      <c r="AF895" s="21">
        <v>0</v>
      </c>
      <c r="AG895" s="21">
        <v>4600000</v>
      </c>
      <c r="AH895" s="21">
        <v>6000000</v>
      </c>
      <c r="AI895" s="21">
        <v>6000000</v>
      </c>
      <c r="AJ895" s="21">
        <v>6000000</v>
      </c>
      <c r="AK895" s="21">
        <v>6000000</v>
      </c>
      <c r="AL895" s="21">
        <v>6000000</v>
      </c>
      <c r="AM895" s="21">
        <v>6000000</v>
      </c>
      <c r="AN895" s="21">
        <v>12000000</v>
      </c>
      <c r="AO895" s="21">
        <v>0</v>
      </c>
      <c r="AP895" s="21">
        <v>0</v>
      </c>
      <c r="AQ895" s="21">
        <v>0</v>
      </c>
      <c r="AR895" s="21">
        <v>0</v>
      </c>
      <c r="AS895" s="2"/>
      <c r="AT895" s="2"/>
      <c r="AU895" s="2"/>
      <c r="AV895" s="2"/>
      <c r="AW895" s="2"/>
      <c r="AX895" s="2"/>
      <c r="AY895" s="2"/>
      <c r="AZ895" s="2"/>
      <c r="BA895" s="2"/>
      <c r="BB895" s="2"/>
      <c r="BC895" s="2"/>
    </row>
    <row r="896" spans="8:55" ht="26" x14ac:dyDescent="0.35">
      <c r="H896" s="16" t="str">
        <f xml:space="preserve"> _xll.EPMOlapMemberO("[CONTRATO].[PARENTH1].[C24232024]","","C24232024","","000;001")</f>
        <v>C24232024</v>
      </c>
      <c r="I896" s="16" t="str">
        <f xml:space="preserve"> _xll.EPMOlapMemberO("[AREA].[PARENTH1].[10000000095001]","","Secretaría General y","","000;001")</f>
        <v>Secretaría General y</v>
      </c>
      <c r="J896" s="17" t="str">
        <f xml:space="preserve"> _xll.EPMOlapMemberO("[RUBRO].[PARENTH1].[5150050003]","","N_CONTRUBUCION_SFC","","000;001")</f>
        <v>N_CONTRUBUCION_SFC</v>
      </c>
      <c r="K896" s="18" t="s">
        <v>2944</v>
      </c>
      <c r="L896" s="18" t="s">
        <v>40</v>
      </c>
      <c r="M896" s="28" t="s">
        <v>1847</v>
      </c>
      <c r="N896" s="18" t="s">
        <v>29</v>
      </c>
      <c r="O896" s="18" t="s">
        <v>1862</v>
      </c>
      <c r="P896" s="28" t="s">
        <v>2945</v>
      </c>
      <c r="Q896" s="28" t="s">
        <v>2946</v>
      </c>
      <c r="R896" s="18" t="s">
        <v>40</v>
      </c>
      <c r="S896" s="18" t="s">
        <v>609</v>
      </c>
      <c r="T896" s="18" t="s">
        <v>35</v>
      </c>
      <c r="U896" s="18" t="s">
        <v>2947</v>
      </c>
      <c r="V896" s="18" t="s">
        <v>1851</v>
      </c>
      <c r="W896" s="18" t="s">
        <v>52</v>
      </c>
      <c r="X896" s="18" t="s">
        <v>40</v>
      </c>
      <c r="Y896" s="18" t="s">
        <v>2946</v>
      </c>
      <c r="Z896" s="19" t="s">
        <v>40</v>
      </c>
      <c r="AA896" s="20">
        <v>4182597790</v>
      </c>
      <c r="AB896" s="19">
        <v>900000</v>
      </c>
      <c r="AC896" s="21">
        <v>0</v>
      </c>
      <c r="AD896" s="21">
        <v>0</v>
      </c>
      <c r="AE896" s="21">
        <v>0</v>
      </c>
      <c r="AF896" s="21">
        <v>900000</v>
      </c>
      <c r="AG896" s="21">
        <v>0</v>
      </c>
      <c r="AH896" s="21">
        <v>0</v>
      </c>
      <c r="AI896" s="21">
        <v>0</v>
      </c>
      <c r="AJ896" s="21">
        <v>0</v>
      </c>
      <c r="AK896" s="21">
        <v>0</v>
      </c>
      <c r="AL896" s="21">
        <v>0</v>
      </c>
      <c r="AM896" s="21">
        <v>0</v>
      </c>
      <c r="AN896" s="21">
        <v>0</v>
      </c>
      <c r="AO896" s="21">
        <v>0</v>
      </c>
      <c r="AP896" s="21">
        <v>0</v>
      </c>
      <c r="AQ896" s="21">
        <v>0</v>
      </c>
      <c r="AR896" s="21">
        <v>0</v>
      </c>
      <c r="AS896" s="2"/>
      <c r="AT896" s="2"/>
      <c r="AU896" s="2"/>
      <c r="AV896" s="2"/>
      <c r="AW896" s="2"/>
      <c r="AX896" s="2"/>
      <c r="AY896" s="2"/>
      <c r="AZ896" s="2"/>
      <c r="BA896" s="2"/>
      <c r="BB896" s="2"/>
      <c r="BC896" s="2"/>
    </row>
    <row r="897" spans="8:55" ht="43.5" x14ac:dyDescent="0.35">
      <c r="H897" s="16" t="str">
        <f xml:space="preserve"> _xll.EPMOlapMemberO("[CONTRATO].[PARENTH1].[C84372024]","","C84372024","","000;001")</f>
        <v>C84372024</v>
      </c>
      <c r="I897" s="16" t="str">
        <f xml:space="preserve"> _xll.EPMOlapMemberO("[AREA].[PARENTH1].[10000000025003]","","Gcia. Investigación","","000;001")</f>
        <v>Gcia. Investigación</v>
      </c>
      <c r="J897" s="17" t="str">
        <f xml:space="preserve"> _xll.EPMOlapMemberO("[RUBRO].[PARENTH1].[5118150001]","","TRAMITES Y LICENCIAS","","000;001")</f>
        <v>TRAMITES Y LICENCIAS</v>
      </c>
      <c r="K897" s="18" t="s">
        <v>2948</v>
      </c>
      <c r="L897" s="18" t="s">
        <v>40</v>
      </c>
      <c r="M897" s="28" t="s">
        <v>1554</v>
      </c>
      <c r="N897" s="18" t="s">
        <v>453</v>
      </c>
      <c r="O897" s="18" t="s">
        <v>454</v>
      </c>
      <c r="P897" s="28" t="s">
        <v>1791</v>
      </c>
      <c r="Q897" s="28" t="s">
        <v>1774</v>
      </c>
      <c r="R897" s="18" t="s">
        <v>40</v>
      </c>
      <c r="S897" s="18" t="s">
        <v>1253</v>
      </c>
      <c r="T897" s="18" t="s">
        <v>224</v>
      </c>
      <c r="U897" s="18" t="s">
        <v>1775</v>
      </c>
      <c r="V897" s="18" t="s">
        <v>459</v>
      </c>
      <c r="W897" s="18" t="s">
        <v>67</v>
      </c>
      <c r="X897" s="18" t="s">
        <v>40</v>
      </c>
      <c r="Y897" s="18" t="s">
        <v>40</v>
      </c>
      <c r="Z897" s="19" t="s">
        <v>68</v>
      </c>
      <c r="AA897" s="20">
        <v>30393604160</v>
      </c>
      <c r="AB897" s="19">
        <v>570000000</v>
      </c>
      <c r="AC897" s="21">
        <v>0</v>
      </c>
      <c r="AD897" s="21">
        <v>0</v>
      </c>
      <c r="AE897" s="21">
        <v>0</v>
      </c>
      <c r="AF897" s="21">
        <v>0</v>
      </c>
      <c r="AG897" s="21">
        <v>0</v>
      </c>
      <c r="AH897" s="21">
        <v>570000000</v>
      </c>
      <c r="AI897" s="21">
        <v>0</v>
      </c>
      <c r="AJ897" s="21">
        <v>0</v>
      </c>
      <c r="AK897" s="21">
        <v>0</v>
      </c>
      <c r="AL897" s="21">
        <v>0</v>
      </c>
      <c r="AM897" s="21">
        <v>0</v>
      </c>
      <c r="AN897" s="21">
        <v>0</v>
      </c>
      <c r="AO897" s="21">
        <v>0</v>
      </c>
      <c r="AP897" s="21">
        <v>0</v>
      </c>
      <c r="AQ897" s="21">
        <v>0</v>
      </c>
      <c r="AR897" s="21">
        <v>0</v>
      </c>
      <c r="AS897" s="2"/>
      <c r="AT897" s="2"/>
      <c r="AU897" s="2"/>
      <c r="AV897" s="2"/>
      <c r="AW897" s="2"/>
      <c r="AX897" s="2"/>
      <c r="AY897" s="2"/>
      <c r="AZ897" s="2"/>
      <c r="BA897" s="2"/>
      <c r="BB897" s="2"/>
      <c r="BC897" s="2"/>
    </row>
    <row r="898" spans="8:55" ht="26" x14ac:dyDescent="0.35">
      <c r="H898" s="16" t="str">
        <f xml:space="preserve"> _xll.EPMOlapMemberO("[CONTRATO].[PARENTH1].[C75382024]","","C75382024","","000;001")</f>
        <v>C75382024</v>
      </c>
      <c r="I898" s="16" t="str">
        <f xml:space="preserve"> _xll.EPMOlapMemberO("[AREA].[PARENTH1].[10000000025005]","","Gcia. Administración","","000;001")</f>
        <v>Gcia. Administración</v>
      </c>
      <c r="J898" s="17" t="str">
        <f xml:space="preserve"> _xll.EPMOlapMemberO("[RUBRO].[PARENTH1].[5118150001]","","TRAMITES Y LICENCIAS","","000;001")</f>
        <v>TRAMITES Y LICENCIAS</v>
      </c>
      <c r="K898" s="18" t="s">
        <v>2949</v>
      </c>
      <c r="L898" s="18" t="s">
        <v>40</v>
      </c>
      <c r="M898" s="28" t="s">
        <v>452</v>
      </c>
      <c r="N898" s="18" t="s">
        <v>453</v>
      </c>
      <c r="O898" s="18" t="s">
        <v>461</v>
      </c>
      <c r="P898" s="28" t="s">
        <v>547</v>
      </c>
      <c r="Q898" s="28" t="s">
        <v>495</v>
      </c>
      <c r="R898" s="18" t="s">
        <v>40</v>
      </c>
      <c r="S898" s="18" t="s">
        <v>1730</v>
      </c>
      <c r="T898" s="18" t="s">
        <v>35</v>
      </c>
      <c r="U898" s="18" t="s">
        <v>548</v>
      </c>
      <c r="V898" s="18" t="s">
        <v>459</v>
      </c>
      <c r="W898" s="18" t="s">
        <v>67</v>
      </c>
      <c r="X898" s="18" t="s">
        <v>40</v>
      </c>
      <c r="Y898" s="18" t="s">
        <v>40</v>
      </c>
      <c r="Z898" s="19" t="s">
        <v>68</v>
      </c>
      <c r="AA898" s="20">
        <v>307461977278</v>
      </c>
      <c r="AB898" s="19">
        <v>50000000</v>
      </c>
      <c r="AC898" s="21">
        <v>0</v>
      </c>
      <c r="AD898" s="21">
        <v>0</v>
      </c>
      <c r="AE898" s="21">
        <v>0</v>
      </c>
      <c r="AF898" s="21">
        <v>0</v>
      </c>
      <c r="AG898" s="21">
        <v>0</v>
      </c>
      <c r="AH898" s="21">
        <v>7142858</v>
      </c>
      <c r="AI898" s="21">
        <v>7142857</v>
      </c>
      <c r="AJ898" s="21">
        <v>7142857</v>
      </c>
      <c r="AK898" s="21">
        <v>7142857</v>
      </c>
      <c r="AL898" s="21">
        <v>7142857</v>
      </c>
      <c r="AM898" s="21">
        <v>7142857</v>
      </c>
      <c r="AN898" s="21">
        <v>7142857</v>
      </c>
      <c r="AO898" s="21">
        <v>0</v>
      </c>
      <c r="AP898" s="21">
        <v>0</v>
      </c>
      <c r="AQ898" s="21">
        <v>0</v>
      </c>
      <c r="AR898" s="21">
        <v>0</v>
      </c>
      <c r="AS898" s="2"/>
      <c r="AT898" s="2"/>
      <c r="AU898" s="2"/>
      <c r="AV898" s="2"/>
      <c r="AW898" s="2"/>
      <c r="AX898" s="2"/>
      <c r="AY898" s="2"/>
      <c r="AZ898" s="2"/>
      <c r="BA898" s="2"/>
      <c r="BB898" s="2"/>
      <c r="BC898" s="2"/>
    </row>
    <row r="899" spans="8:55" ht="29" x14ac:dyDescent="0.35">
      <c r="H899" s="16" t="str">
        <f xml:space="preserve"> _xll.EPMOlapMemberO("[CONTRATO].[PARENTH1].[C75392024]","","C75392024","","000;001")</f>
        <v>C75392024</v>
      </c>
      <c r="I899" s="16" t="str">
        <f xml:space="preserve"> _xll.EPMOlapMemberO("[AREA].[PARENTH1].[10000000025005]","","Gcia. Administración","","000;001")</f>
        <v>Gcia. Administración</v>
      </c>
      <c r="J899" s="17" t="str">
        <f xml:space="preserve"> _xll.EPMOlapMemberO("[RUBRO].[PARENTH1].[5118150001]","","TRAMITES Y LICENCIAS","","000;001")</f>
        <v>TRAMITES Y LICENCIAS</v>
      </c>
      <c r="K899" s="18" t="s">
        <v>2950</v>
      </c>
      <c r="L899" s="18" t="s">
        <v>40</v>
      </c>
      <c r="M899" s="28" t="s">
        <v>452</v>
      </c>
      <c r="N899" s="18" t="s">
        <v>453</v>
      </c>
      <c r="O899" s="18" t="s">
        <v>461</v>
      </c>
      <c r="P899" s="28" t="s">
        <v>516</v>
      </c>
      <c r="Q899" s="28" t="s">
        <v>495</v>
      </c>
      <c r="R899" s="18" t="s">
        <v>40</v>
      </c>
      <c r="S899" s="18" t="s">
        <v>2951</v>
      </c>
      <c r="T899" s="18" t="s">
        <v>35</v>
      </c>
      <c r="U899" s="18" t="s">
        <v>2952</v>
      </c>
      <c r="V899" s="18" t="s">
        <v>459</v>
      </c>
      <c r="W899" s="18" t="s">
        <v>67</v>
      </c>
      <c r="X899" s="18" t="s">
        <v>40</v>
      </c>
      <c r="Y899" s="18" t="s">
        <v>40</v>
      </c>
      <c r="Z899" s="19" t="s">
        <v>68</v>
      </c>
      <c r="AA899" s="20">
        <v>307461977278</v>
      </c>
      <c r="AB899" s="19">
        <v>285000000</v>
      </c>
      <c r="AC899" s="21">
        <v>0</v>
      </c>
      <c r="AD899" s="21">
        <v>0</v>
      </c>
      <c r="AE899" s="21">
        <v>0</v>
      </c>
      <c r="AF899" s="21">
        <v>0</v>
      </c>
      <c r="AG899" s="21">
        <v>0</v>
      </c>
      <c r="AH899" s="21">
        <v>0</v>
      </c>
      <c r="AI899" s="21">
        <v>47500000</v>
      </c>
      <c r="AJ899" s="21">
        <v>47500000</v>
      </c>
      <c r="AK899" s="21">
        <v>47500000</v>
      </c>
      <c r="AL899" s="21">
        <v>47500000</v>
      </c>
      <c r="AM899" s="21">
        <v>47500000</v>
      </c>
      <c r="AN899" s="21">
        <v>47500000</v>
      </c>
      <c r="AO899" s="21">
        <v>0</v>
      </c>
      <c r="AP899" s="21">
        <v>0</v>
      </c>
      <c r="AQ899" s="21">
        <v>0</v>
      </c>
      <c r="AR899" s="21">
        <v>0</v>
      </c>
      <c r="AS899" s="2"/>
      <c r="AT899" s="2"/>
      <c r="AU899" s="2"/>
      <c r="AV899" s="2"/>
      <c r="AW899" s="2"/>
      <c r="AX899" s="2"/>
      <c r="AY899" s="2"/>
      <c r="AZ899" s="2"/>
      <c r="BA899" s="2"/>
      <c r="BB899" s="2"/>
      <c r="BC899" s="2"/>
    </row>
    <row r="900" spans="8:55" ht="26" x14ac:dyDescent="0.35">
      <c r="H900" s="16" t="str">
        <f xml:space="preserve"> _xll.EPMOlapMemberO("[CONTRATO].[PARENTH1].[C75402024]","","C75402024","","000;001")</f>
        <v>C75402024</v>
      </c>
      <c r="I900" s="16" t="str">
        <f xml:space="preserve"> _xll.EPMOlapMemberO("[AREA].[PARENTH1].[10000000025005]","","Gcia. Administración","","000;001")</f>
        <v>Gcia. Administración</v>
      </c>
      <c r="J900" s="17" t="str">
        <f xml:space="preserve"> _xll.EPMOlapMemberO("[RUBRO].[PARENTH1].[5118150001]","","TRAMITES Y LICENCIAS","","000;001")</f>
        <v>TRAMITES Y LICENCIAS</v>
      </c>
      <c r="K900" s="18" t="s">
        <v>2953</v>
      </c>
      <c r="L900" s="18" t="s">
        <v>40</v>
      </c>
      <c r="M900" s="28" t="s">
        <v>452</v>
      </c>
      <c r="N900" s="18" t="s">
        <v>453</v>
      </c>
      <c r="O900" s="18" t="s">
        <v>461</v>
      </c>
      <c r="P900" s="28" t="s">
        <v>2954</v>
      </c>
      <c r="Q900" s="28" t="s">
        <v>495</v>
      </c>
      <c r="R900" s="18" t="s">
        <v>40</v>
      </c>
      <c r="S900" s="18" t="s">
        <v>464</v>
      </c>
      <c r="T900" s="18" t="s">
        <v>35</v>
      </c>
      <c r="U900" s="18" t="s">
        <v>2955</v>
      </c>
      <c r="V900" s="18" t="s">
        <v>459</v>
      </c>
      <c r="W900" s="18" t="s">
        <v>67</v>
      </c>
      <c r="X900" s="18" t="s">
        <v>40</v>
      </c>
      <c r="Y900" s="18" t="s">
        <v>40</v>
      </c>
      <c r="Z900" s="19" t="s">
        <v>68</v>
      </c>
      <c r="AA900" s="20">
        <v>307461977278</v>
      </c>
      <c r="AB900" s="19">
        <v>80000000</v>
      </c>
      <c r="AC900" s="21">
        <v>0</v>
      </c>
      <c r="AD900" s="21">
        <v>0</v>
      </c>
      <c r="AE900" s="21">
        <v>0</v>
      </c>
      <c r="AF900" s="21">
        <v>8000000</v>
      </c>
      <c r="AG900" s="21">
        <v>8000000</v>
      </c>
      <c r="AH900" s="21">
        <v>8000000</v>
      </c>
      <c r="AI900" s="21">
        <v>8000000</v>
      </c>
      <c r="AJ900" s="21">
        <v>8000000</v>
      </c>
      <c r="AK900" s="21">
        <v>8000000</v>
      </c>
      <c r="AL900" s="21">
        <v>8000000</v>
      </c>
      <c r="AM900" s="21">
        <v>12000000</v>
      </c>
      <c r="AN900" s="21">
        <v>12000000</v>
      </c>
      <c r="AO900" s="21">
        <v>0</v>
      </c>
      <c r="AP900" s="21">
        <v>0</v>
      </c>
      <c r="AQ900" s="21">
        <v>0</v>
      </c>
      <c r="AR900" s="21">
        <v>0</v>
      </c>
      <c r="AS900" s="2"/>
      <c r="AT900" s="2"/>
      <c r="AU900" s="2"/>
      <c r="AV900" s="2"/>
      <c r="AW900" s="2"/>
      <c r="AX900" s="2"/>
      <c r="AY900" s="2"/>
      <c r="AZ900" s="2"/>
      <c r="BA900" s="2"/>
      <c r="BB900" s="2"/>
      <c r="BC900" s="2"/>
    </row>
    <row r="901" spans="8:55" ht="29" x14ac:dyDescent="0.35">
      <c r="H901" s="16" t="str">
        <f xml:space="preserve"> _xll.EPMOlapMemberO("[CONTRATO].[PARENTH1].[C75412024]","","C75412024","","000;001")</f>
        <v>C75412024</v>
      </c>
      <c r="I901" s="16" t="str">
        <f xml:space="preserve"> _xll.EPMOlapMemberO("[AREA].[PARENTH1].[10000000025005]","","Gcia. Administración","","000;001")</f>
        <v>Gcia. Administración</v>
      </c>
      <c r="J901" s="17" t="str">
        <f xml:space="preserve"> _xll.EPMOlapMemberO("[RUBRO].[PARENTH1].[5118150001]","","TRAMITES Y LICENCIAS","","000;001")</f>
        <v>TRAMITES Y LICENCIAS</v>
      </c>
      <c r="K901" s="18" t="s">
        <v>2956</v>
      </c>
      <c r="L901" s="18" t="s">
        <v>40</v>
      </c>
      <c r="M901" s="28" t="s">
        <v>452</v>
      </c>
      <c r="N901" s="18" t="s">
        <v>453</v>
      </c>
      <c r="O901" s="18" t="s">
        <v>461</v>
      </c>
      <c r="P901" s="28" t="s">
        <v>2957</v>
      </c>
      <c r="Q901" s="28" t="s">
        <v>495</v>
      </c>
      <c r="R901" s="18" t="s">
        <v>40</v>
      </c>
      <c r="S901" s="18" t="s">
        <v>464</v>
      </c>
      <c r="T901" s="18" t="s">
        <v>35</v>
      </c>
      <c r="U901" s="18" t="s">
        <v>2958</v>
      </c>
      <c r="V901" s="18" t="s">
        <v>459</v>
      </c>
      <c r="W901" s="18" t="s">
        <v>67</v>
      </c>
      <c r="X901" s="18" t="s">
        <v>40</v>
      </c>
      <c r="Y901" s="18" t="s">
        <v>40</v>
      </c>
      <c r="Z901" s="19" t="s">
        <v>68</v>
      </c>
      <c r="AA901" s="20">
        <v>307461977278</v>
      </c>
      <c r="AB901" s="19">
        <v>50000000</v>
      </c>
      <c r="AC901" s="21">
        <v>0</v>
      </c>
      <c r="AD901" s="21">
        <v>0</v>
      </c>
      <c r="AE901" s="21">
        <v>0</v>
      </c>
      <c r="AF901" s="21">
        <v>0</v>
      </c>
      <c r="AG901" s="21">
        <v>0</v>
      </c>
      <c r="AH901" s="21">
        <v>0</v>
      </c>
      <c r="AI901" s="21">
        <v>0</v>
      </c>
      <c r="AJ901" s="21">
        <v>10000000</v>
      </c>
      <c r="AK901" s="21">
        <v>10000000</v>
      </c>
      <c r="AL901" s="21">
        <v>10000000</v>
      </c>
      <c r="AM901" s="21">
        <v>10000000</v>
      </c>
      <c r="AN901" s="21">
        <v>10000000</v>
      </c>
      <c r="AO901" s="21">
        <v>0</v>
      </c>
      <c r="AP901" s="21">
        <v>0</v>
      </c>
      <c r="AQ901" s="21">
        <v>0</v>
      </c>
      <c r="AR901" s="21">
        <v>0</v>
      </c>
      <c r="AS901" s="2"/>
      <c r="AT901" s="2"/>
      <c r="AU901" s="2"/>
      <c r="AV901" s="2"/>
      <c r="AW901" s="2"/>
      <c r="AX901" s="2"/>
      <c r="AY901" s="2"/>
      <c r="AZ901" s="2"/>
      <c r="BA901" s="2"/>
      <c r="BB901" s="2"/>
      <c r="BC901" s="2"/>
    </row>
    <row r="902" spans="8:55" ht="29" x14ac:dyDescent="0.35">
      <c r="H902" s="16" t="str">
        <f xml:space="preserve"> _xll.EPMOlapMemberO("[CONTRATO].[PARENTH1].[C76462024]","","C76462024","","000;001")</f>
        <v>C76462024</v>
      </c>
      <c r="I902" s="16" t="str">
        <f xml:space="preserve"> _xll.EPMOlapMemberO("[AREA].[PARENTH1].[10000000025005]","","Gcia. Administración","","000;001")</f>
        <v>Gcia. Administración</v>
      </c>
      <c r="J902" s="17" t="str">
        <f xml:space="preserve"> _xll.EPMOlapMemberO("[RUBRO].[PARENTH1].[5118150001]","","TRAMITES Y LICENCIAS","","000;001")</f>
        <v>TRAMITES Y LICENCIAS</v>
      </c>
      <c r="K902" s="18" t="s">
        <v>2959</v>
      </c>
      <c r="L902" s="18" t="s">
        <v>40</v>
      </c>
      <c r="M902" s="28" t="s">
        <v>452</v>
      </c>
      <c r="N902" s="18" t="s">
        <v>453</v>
      </c>
      <c r="O902" s="18" t="s">
        <v>461</v>
      </c>
      <c r="P902" s="28" t="s">
        <v>1620</v>
      </c>
      <c r="Q902" s="28" t="s">
        <v>557</v>
      </c>
      <c r="R902" s="18" t="s">
        <v>40</v>
      </c>
      <c r="S902" s="18" t="s">
        <v>65</v>
      </c>
      <c r="T902" s="18" t="s">
        <v>35</v>
      </c>
      <c r="U902" s="18" t="s">
        <v>2960</v>
      </c>
      <c r="V902" s="18" t="s">
        <v>459</v>
      </c>
      <c r="W902" s="18" t="s">
        <v>67</v>
      </c>
      <c r="X902" s="18" t="s">
        <v>40</v>
      </c>
      <c r="Y902" s="18" t="s">
        <v>40</v>
      </c>
      <c r="Z902" s="19" t="s">
        <v>68</v>
      </c>
      <c r="AA902" s="20">
        <v>307461977278</v>
      </c>
      <c r="AB902" s="19">
        <v>1087778251</v>
      </c>
      <c r="AC902" s="21">
        <v>0</v>
      </c>
      <c r="AD902" s="21">
        <v>0</v>
      </c>
      <c r="AE902" s="21">
        <v>0</v>
      </c>
      <c r="AF902" s="21">
        <v>0</v>
      </c>
      <c r="AG902" s="21">
        <v>135972281</v>
      </c>
      <c r="AH902" s="21">
        <v>135972281</v>
      </c>
      <c r="AI902" s="21">
        <v>135972281</v>
      </c>
      <c r="AJ902" s="21">
        <v>135972281</v>
      </c>
      <c r="AK902" s="21">
        <v>135972281</v>
      </c>
      <c r="AL902" s="21">
        <v>135972281</v>
      </c>
      <c r="AM902" s="21">
        <v>135972281</v>
      </c>
      <c r="AN902" s="21">
        <v>135972284</v>
      </c>
      <c r="AO902" s="21">
        <v>0</v>
      </c>
      <c r="AP902" s="21">
        <v>0</v>
      </c>
      <c r="AQ902" s="21">
        <v>0</v>
      </c>
      <c r="AR902" s="21">
        <v>0</v>
      </c>
      <c r="AS902" s="2"/>
      <c r="AT902" s="2"/>
      <c r="AU902" s="2"/>
      <c r="AV902" s="2"/>
      <c r="AW902" s="2"/>
      <c r="AX902" s="2"/>
      <c r="AY902" s="2"/>
      <c r="AZ902" s="2"/>
      <c r="BA902" s="2"/>
      <c r="BB902" s="2"/>
      <c r="BC902" s="2"/>
    </row>
    <row r="903" spans="8:55" ht="43.5" x14ac:dyDescent="0.35">
      <c r="H903" s="16" t="str">
        <f xml:space="preserve"> _xll.EPMOlapMemberO("[CONTRATO].[PARENTH1].[C76472024]","","C76472024","","000;001")</f>
        <v>C76472024</v>
      </c>
      <c r="I903" s="16" t="str">
        <f xml:space="preserve"> _xll.EPMOlapMemberO("[AREA].[PARENTH1].[10000000025005]","","Gcia. Administración","","000;001")</f>
        <v>Gcia. Administración</v>
      </c>
      <c r="J903" s="17" t="str">
        <f xml:space="preserve"> _xll.EPMOlapMemberO("[RUBRO].[PARENTH1].[5118150001]","","TRAMITES Y LICENCIAS","","000;001")</f>
        <v>TRAMITES Y LICENCIAS</v>
      </c>
      <c r="K903" s="18" t="s">
        <v>2961</v>
      </c>
      <c r="L903" s="18" t="s">
        <v>40</v>
      </c>
      <c r="M903" s="28" t="s">
        <v>452</v>
      </c>
      <c r="N903" s="18" t="s">
        <v>453</v>
      </c>
      <c r="O903" s="18" t="s">
        <v>461</v>
      </c>
      <c r="P903" s="28" t="s">
        <v>501</v>
      </c>
      <c r="Q903" s="28" t="s">
        <v>557</v>
      </c>
      <c r="R903" s="18" t="s">
        <v>40</v>
      </c>
      <c r="S903" s="18" t="s">
        <v>65</v>
      </c>
      <c r="T903" s="18" t="s">
        <v>35</v>
      </c>
      <c r="U903" s="18" t="s">
        <v>2962</v>
      </c>
      <c r="V903" s="18" t="s">
        <v>459</v>
      </c>
      <c r="W903" s="18" t="s">
        <v>67</v>
      </c>
      <c r="X903" s="18" t="s">
        <v>40</v>
      </c>
      <c r="Y903" s="18" t="s">
        <v>40</v>
      </c>
      <c r="Z903" s="19" t="s">
        <v>68</v>
      </c>
      <c r="AA903" s="20">
        <v>307461977278</v>
      </c>
      <c r="AB903" s="19">
        <v>1392241356</v>
      </c>
      <c r="AC903" s="21">
        <v>0</v>
      </c>
      <c r="AD903" s="21">
        <v>0</v>
      </c>
      <c r="AE903" s="21">
        <v>0</v>
      </c>
      <c r="AF903" s="21">
        <v>0</v>
      </c>
      <c r="AG903" s="21">
        <v>174030170</v>
      </c>
      <c r="AH903" s="21">
        <v>174030170</v>
      </c>
      <c r="AI903" s="21">
        <v>174030170</v>
      </c>
      <c r="AJ903" s="21">
        <v>174030170</v>
      </c>
      <c r="AK903" s="21">
        <v>174030170</v>
      </c>
      <c r="AL903" s="21">
        <v>174030170</v>
      </c>
      <c r="AM903" s="21">
        <v>174030170</v>
      </c>
      <c r="AN903" s="21">
        <v>174030166</v>
      </c>
      <c r="AO903" s="21">
        <v>0</v>
      </c>
      <c r="AP903" s="21">
        <v>0</v>
      </c>
      <c r="AQ903" s="21">
        <v>0</v>
      </c>
      <c r="AR903" s="21">
        <v>0</v>
      </c>
      <c r="AS903" s="2"/>
      <c r="AT903" s="2"/>
      <c r="AU903" s="2"/>
      <c r="AV903" s="2"/>
      <c r="AW903" s="2"/>
      <c r="AX903" s="2"/>
      <c r="AY903" s="2"/>
      <c r="AZ903" s="2"/>
      <c r="BA903" s="2"/>
      <c r="BB903" s="2"/>
      <c r="BC903" s="2"/>
    </row>
    <row r="904" spans="8:55" ht="29" x14ac:dyDescent="0.35">
      <c r="H904" s="16" t="str">
        <f xml:space="preserve"> _xll.EPMOlapMemberO("[CONTRATO].[PARENTH1].[C79422024]","","C79422024","","000;001")</f>
        <v>C79422024</v>
      </c>
      <c r="I904" s="16" t="str">
        <f xml:space="preserve"> _xll.EPMOlapMemberO("[AREA].[PARENTH1].[10000000025005]","","Gcia. Administración","","000;001")</f>
        <v>Gcia. Administración</v>
      </c>
      <c r="J904" s="17" t="str">
        <f xml:space="preserve"> _xll.EPMOlapMemberO("[RUBRO].[PARENTH1].[5118150001]","","TRAMITES Y LICENCIAS","","000;001")</f>
        <v>TRAMITES Y LICENCIAS</v>
      </c>
      <c r="K904" s="18" t="s">
        <v>2963</v>
      </c>
      <c r="L904" s="18" t="s">
        <v>40</v>
      </c>
      <c r="M904" s="28" t="s">
        <v>452</v>
      </c>
      <c r="N904" s="18" t="s">
        <v>453</v>
      </c>
      <c r="O904" s="18" t="s">
        <v>461</v>
      </c>
      <c r="P904" s="28" t="s">
        <v>2964</v>
      </c>
      <c r="Q904" s="28" t="s">
        <v>622</v>
      </c>
      <c r="R904" s="18" t="s">
        <v>40</v>
      </c>
      <c r="S904" s="18" t="s">
        <v>464</v>
      </c>
      <c r="T904" s="18" t="s">
        <v>35</v>
      </c>
      <c r="U904" s="18" t="s">
        <v>2965</v>
      </c>
      <c r="V904" s="18" t="s">
        <v>459</v>
      </c>
      <c r="W904" s="18" t="s">
        <v>67</v>
      </c>
      <c r="X904" s="18" t="s">
        <v>40</v>
      </c>
      <c r="Y904" s="18" t="s">
        <v>40</v>
      </c>
      <c r="Z904" s="19" t="s">
        <v>68</v>
      </c>
      <c r="AA904" s="20">
        <v>307461977278</v>
      </c>
      <c r="AB904" s="19">
        <v>170000000</v>
      </c>
      <c r="AC904" s="21">
        <v>0</v>
      </c>
      <c r="AD904" s="21">
        <v>0</v>
      </c>
      <c r="AE904" s="21">
        <v>0</v>
      </c>
      <c r="AF904" s="21">
        <v>10000000</v>
      </c>
      <c r="AG904" s="21">
        <v>18000000</v>
      </c>
      <c r="AH904" s="21">
        <v>21000000</v>
      </c>
      <c r="AI904" s="21">
        <v>23000000</v>
      </c>
      <c r="AJ904" s="21">
        <v>22000000</v>
      </c>
      <c r="AK904" s="21">
        <v>20000000</v>
      </c>
      <c r="AL904" s="21">
        <v>20000000</v>
      </c>
      <c r="AM904" s="21">
        <v>18000000</v>
      </c>
      <c r="AN904" s="21">
        <v>18000000</v>
      </c>
      <c r="AO904" s="21">
        <v>0</v>
      </c>
      <c r="AP904" s="21">
        <v>0</v>
      </c>
      <c r="AQ904" s="21">
        <v>0</v>
      </c>
      <c r="AR904" s="21">
        <v>0</v>
      </c>
      <c r="AS904" s="2"/>
      <c r="AT904" s="2"/>
      <c r="AU904" s="2"/>
      <c r="AV904" s="2"/>
      <c r="AW904" s="2"/>
      <c r="AX904" s="2"/>
      <c r="AY904" s="2"/>
      <c r="AZ904" s="2"/>
      <c r="BA904" s="2"/>
      <c r="BB904" s="2"/>
      <c r="BC904" s="2"/>
    </row>
    <row r="905" spans="8:55" ht="26" x14ac:dyDescent="0.35">
      <c r="H905" s="16" t="str">
        <f xml:space="preserve"> _xll.EPMOlapMemberO("[CONTRATO].[PARENTH1].[C79432024]","","C79432024","","000;001")</f>
        <v>C79432024</v>
      </c>
      <c r="I905" s="16" t="str">
        <f xml:space="preserve"> _xll.EPMOlapMemberO("[AREA].[PARENTH1].[10000000025005]","","Gcia. Administración","","000;001")</f>
        <v>Gcia. Administración</v>
      </c>
      <c r="J905" s="17" t="str">
        <f xml:space="preserve"> _xll.EPMOlapMemberO("[RUBRO].[PARENTH1].[5118150001]","","TRAMITES Y LICENCIAS","","000;001")</f>
        <v>TRAMITES Y LICENCIAS</v>
      </c>
      <c r="K905" s="18" t="s">
        <v>2966</v>
      </c>
      <c r="L905" s="18" t="s">
        <v>40</v>
      </c>
      <c r="M905" s="28" t="s">
        <v>452</v>
      </c>
      <c r="N905" s="18" t="s">
        <v>453</v>
      </c>
      <c r="O905" s="18" t="s">
        <v>461</v>
      </c>
      <c r="P905" s="28" t="s">
        <v>2967</v>
      </c>
      <c r="Q905" s="28" t="s">
        <v>622</v>
      </c>
      <c r="R905" s="18" t="s">
        <v>40</v>
      </c>
      <c r="S905" s="18" t="s">
        <v>464</v>
      </c>
      <c r="T905" s="18" t="s">
        <v>35</v>
      </c>
      <c r="U905" s="18" t="s">
        <v>2968</v>
      </c>
      <c r="V905" s="18" t="s">
        <v>459</v>
      </c>
      <c r="W905" s="18" t="s">
        <v>67</v>
      </c>
      <c r="X905" s="18" t="s">
        <v>40</v>
      </c>
      <c r="Y905" s="18" t="s">
        <v>40</v>
      </c>
      <c r="Z905" s="19" t="s">
        <v>68</v>
      </c>
      <c r="AA905" s="20">
        <v>307461977278</v>
      </c>
      <c r="AB905" s="19">
        <v>8000000</v>
      </c>
      <c r="AC905" s="21">
        <v>0</v>
      </c>
      <c r="AD905" s="21">
        <v>0</v>
      </c>
      <c r="AE905" s="21">
        <v>0</v>
      </c>
      <c r="AF905" s="21">
        <v>800000</v>
      </c>
      <c r="AG905" s="21">
        <v>800000</v>
      </c>
      <c r="AH905" s="21">
        <v>1000000</v>
      </c>
      <c r="AI905" s="21">
        <v>1200000</v>
      </c>
      <c r="AJ905" s="21">
        <v>1000000</v>
      </c>
      <c r="AK905" s="21">
        <v>1000000</v>
      </c>
      <c r="AL905" s="21">
        <v>1000000</v>
      </c>
      <c r="AM905" s="21">
        <v>800000</v>
      </c>
      <c r="AN905" s="21">
        <v>400000</v>
      </c>
      <c r="AO905" s="21">
        <v>0</v>
      </c>
      <c r="AP905" s="21">
        <v>0</v>
      </c>
      <c r="AQ905" s="21">
        <v>0</v>
      </c>
      <c r="AR905" s="21">
        <v>0</v>
      </c>
      <c r="AS905" s="2"/>
      <c r="AT905" s="2"/>
      <c r="AU905" s="2"/>
      <c r="AV905" s="2"/>
      <c r="AW905" s="2"/>
      <c r="AX905" s="2"/>
      <c r="AY905" s="2"/>
      <c r="AZ905" s="2"/>
      <c r="BA905" s="2"/>
      <c r="BB905" s="2"/>
      <c r="BC905" s="2"/>
    </row>
    <row r="906" spans="8:55" ht="29" x14ac:dyDescent="0.35">
      <c r="H906" s="16" t="str">
        <f xml:space="preserve"> _xll.EPMOlapMemberO("[CONTRATO].[PARENTH1].[C79442024]","","C79442024","","000;001")</f>
        <v>C79442024</v>
      </c>
      <c r="I906" s="16" t="str">
        <f xml:space="preserve"> _xll.EPMOlapMemberO("[AREA].[PARENTH1].[10000000025005]","","Gcia. Administración","","000;001")</f>
        <v>Gcia. Administración</v>
      </c>
      <c r="J906" s="17" t="str">
        <f xml:space="preserve"> _xll.EPMOlapMemberO("[RUBRO].[PARENTH1].[5118150001]","","TRAMITES Y LICENCIAS","","000;001")</f>
        <v>TRAMITES Y LICENCIAS</v>
      </c>
      <c r="K906" s="18" t="s">
        <v>2969</v>
      </c>
      <c r="L906" s="18" t="s">
        <v>40</v>
      </c>
      <c r="M906" s="28" t="s">
        <v>452</v>
      </c>
      <c r="N906" s="18" t="s">
        <v>453</v>
      </c>
      <c r="O906" s="18" t="s">
        <v>461</v>
      </c>
      <c r="P906" s="28" t="s">
        <v>2970</v>
      </c>
      <c r="Q906" s="28" t="s">
        <v>622</v>
      </c>
      <c r="R906" s="18" t="s">
        <v>40</v>
      </c>
      <c r="S906" s="18" t="s">
        <v>464</v>
      </c>
      <c r="T906" s="18" t="s">
        <v>35</v>
      </c>
      <c r="U906" s="18" t="s">
        <v>2971</v>
      </c>
      <c r="V906" s="18" t="s">
        <v>459</v>
      </c>
      <c r="W906" s="18" t="s">
        <v>67</v>
      </c>
      <c r="X906" s="18" t="s">
        <v>40</v>
      </c>
      <c r="Y906" s="18" t="s">
        <v>40</v>
      </c>
      <c r="Z906" s="19" t="s">
        <v>68</v>
      </c>
      <c r="AA906" s="20">
        <v>307461977278</v>
      </c>
      <c r="AB906" s="19">
        <v>40173948</v>
      </c>
      <c r="AC906" s="21">
        <v>0</v>
      </c>
      <c r="AD906" s="21">
        <v>0</v>
      </c>
      <c r="AE906" s="21">
        <v>0</v>
      </c>
      <c r="AF906" s="21">
        <v>2500000</v>
      </c>
      <c r="AG906" s="21">
        <v>2500000</v>
      </c>
      <c r="AH906" s="21">
        <v>4000000</v>
      </c>
      <c r="AI906" s="21">
        <v>6000000</v>
      </c>
      <c r="AJ906" s="21">
        <v>6000000</v>
      </c>
      <c r="AK906" s="21">
        <v>5000000</v>
      </c>
      <c r="AL906" s="21">
        <v>5000000</v>
      </c>
      <c r="AM906" s="21">
        <v>4500000</v>
      </c>
      <c r="AN906" s="21">
        <v>4673948</v>
      </c>
      <c r="AO906" s="21">
        <v>0</v>
      </c>
      <c r="AP906" s="21">
        <v>0</v>
      </c>
      <c r="AQ906" s="21">
        <v>0</v>
      </c>
      <c r="AR906" s="21">
        <v>0</v>
      </c>
      <c r="AS906" s="2"/>
      <c r="AT906" s="2"/>
      <c r="AU906" s="2"/>
      <c r="AV906" s="2"/>
      <c r="AW906" s="2"/>
      <c r="AX906" s="2"/>
      <c r="AY906" s="2"/>
      <c r="AZ906" s="2"/>
      <c r="BA906" s="2"/>
      <c r="BB906" s="2"/>
      <c r="BC906" s="2"/>
    </row>
    <row r="907" spans="8:55" ht="29" x14ac:dyDescent="0.35">
      <c r="H907" s="16" t="str">
        <f xml:space="preserve"> _xll.EPMOlapMemberO("[CONTRATO].[PARENTH1].[C79452024]","","C79452024","","000;001")</f>
        <v>C79452024</v>
      </c>
      <c r="I907" s="16" t="str">
        <f xml:space="preserve"> _xll.EPMOlapMemberO("[AREA].[PARENTH1].[10000000025005]","","Gcia. Administración","","000;001")</f>
        <v>Gcia. Administración</v>
      </c>
      <c r="J907" s="17" t="str">
        <f xml:space="preserve"> _xll.EPMOlapMemberO("[RUBRO].[PARENTH1].[5118150001]","","TRAMITES Y LICENCIAS","","000;001")</f>
        <v>TRAMITES Y LICENCIAS</v>
      </c>
      <c r="K907" s="18" t="s">
        <v>2972</v>
      </c>
      <c r="L907" s="18" t="s">
        <v>40</v>
      </c>
      <c r="M907" s="28" t="s">
        <v>452</v>
      </c>
      <c r="N907" s="18" t="s">
        <v>453</v>
      </c>
      <c r="O907" s="18" t="s">
        <v>461</v>
      </c>
      <c r="P907" s="28" t="s">
        <v>2973</v>
      </c>
      <c r="Q907" s="28" t="s">
        <v>622</v>
      </c>
      <c r="R907" s="18" t="s">
        <v>40</v>
      </c>
      <c r="S907" s="18" t="s">
        <v>464</v>
      </c>
      <c r="T907" s="18" t="s">
        <v>35</v>
      </c>
      <c r="U907" s="18" t="s">
        <v>2974</v>
      </c>
      <c r="V907" s="18" t="s">
        <v>459</v>
      </c>
      <c r="W907" s="18" t="s">
        <v>67</v>
      </c>
      <c r="X907" s="18" t="s">
        <v>40</v>
      </c>
      <c r="Y907" s="18" t="s">
        <v>40</v>
      </c>
      <c r="Z907" s="19" t="s">
        <v>68</v>
      </c>
      <c r="AA907" s="20">
        <v>307461977278</v>
      </c>
      <c r="AB907" s="19">
        <v>80000000</v>
      </c>
      <c r="AC907" s="21">
        <v>0</v>
      </c>
      <c r="AD907" s="21">
        <v>0</v>
      </c>
      <c r="AE907" s="21">
        <v>0</v>
      </c>
      <c r="AF907" s="21">
        <v>6000000</v>
      </c>
      <c r="AG907" s="21">
        <v>7000000</v>
      </c>
      <c r="AH907" s="21">
        <v>7000000</v>
      </c>
      <c r="AI907" s="21">
        <v>7000000</v>
      </c>
      <c r="AJ907" s="21">
        <v>10000000</v>
      </c>
      <c r="AK907" s="21">
        <v>12000000</v>
      </c>
      <c r="AL907" s="21">
        <v>13000000</v>
      </c>
      <c r="AM907" s="21">
        <v>9000000</v>
      </c>
      <c r="AN907" s="21">
        <v>9000000</v>
      </c>
      <c r="AO907" s="21">
        <v>0</v>
      </c>
      <c r="AP907" s="21">
        <v>0</v>
      </c>
      <c r="AQ907" s="21">
        <v>0</v>
      </c>
      <c r="AR907" s="21">
        <v>0</v>
      </c>
      <c r="AS907" s="2"/>
      <c r="AT907" s="2"/>
      <c r="AU907" s="2"/>
      <c r="AV907" s="2"/>
      <c r="AW907" s="2"/>
      <c r="AX907" s="2"/>
      <c r="AY907" s="2"/>
      <c r="AZ907" s="2"/>
      <c r="BA907" s="2"/>
      <c r="BB907" s="2"/>
      <c r="BC907" s="2"/>
    </row>
    <row r="908" spans="8:55" ht="26" x14ac:dyDescent="0.35">
      <c r="H908" s="16" t="str">
        <f xml:space="preserve"> _xll.EPMOlapMemberO("[CONTRATO].[PARENTH1].[C79462024]","","C79462024","","000;001")</f>
        <v>C79462024</v>
      </c>
      <c r="I908" s="16" t="str">
        <f xml:space="preserve"> _xll.EPMOlapMemberO("[AREA].[PARENTH1].[10000000025005]","","Gcia. Administración","","000;001")</f>
        <v>Gcia. Administración</v>
      </c>
      <c r="J908" s="17" t="str">
        <f xml:space="preserve"> _xll.EPMOlapMemberO("[RUBRO].[PARENTH1].[5118150001]","","TRAMITES Y LICENCIAS","","000;001")</f>
        <v>TRAMITES Y LICENCIAS</v>
      </c>
      <c r="K908" s="18" t="s">
        <v>2975</v>
      </c>
      <c r="L908" s="18" t="s">
        <v>40</v>
      </c>
      <c r="M908" s="28" t="s">
        <v>452</v>
      </c>
      <c r="N908" s="18" t="s">
        <v>453</v>
      </c>
      <c r="O908" s="18" t="s">
        <v>461</v>
      </c>
      <c r="P908" s="28" t="s">
        <v>2976</v>
      </c>
      <c r="Q908" s="28" t="s">
        <v>622</v>
      </c>
      <c r="R908" s="18" t="s">
        <v>40</v>
      </c>
      <c r="S908" s="18" t="s">
        <v>464</v>
      </c>
      <c r="T908" s="18" t="s">
        <v>35</v>
      </c>
      <c r="U908" s="18" t="s">
        <v>2977</v>
      </c>
      <c r="V908" s="18" t="s">
        <v>459</v>
      </c>
      <c r="W908" s="18" t="s">
        <v>67</v>
      </c>
      <c r="X908" s="18" t="s">
        <v>40</v>
      </c>
      <c r="Y908" s="18" t="s">
        <v>40</v>
      </c>
      <c r="Z908" s="19" t="s">
        <v>68</v>
      </c>
      <c r="AA908" s="20">
        <v>307461977278</v>
      </c>
      <c r="AB908" s="19">
        <v>69000000</v>
      </c>
      <c r="AC908" s="21">
        <v>0</v>
      </c>
      <c r="AD908" s="21">
        <v>0</v>
      </c>
      <c r="AE908" s="21">
        <v>0</v>
      </c>
      <c r="AF908" s="21">
        <v>4000000</v>
      </c>
      <c r="AG908" s="21">
        <v>7000000</v>
      </c>
      <c r="AH908" s="21">
        <v>9000000</v>
      </c>
      <c r="AI908" s="21">
        <v>9000000</v>
      </c>
      <c r="AJ908" s="21">
        <v>9000000</v>
      </c>
      <c r="AK908" s="21">
        <v>9000000</v>
      </c>
      <c r="AL908" s="21">
        <v>8000000</v>
      </c>
      <c r="AM908" s="21">
        <v>8000000</v>
      </c>
      <c r="AN908" s="21">
        <v>6000000</v>
      </c>
      <c r="AO908" s="21">
        <v>0</v>
      </c>
      <c r="AP908" s="21">
        <v>0</v>
      </c>
      <c r="AQ908" s="21">
        <v>0</v>
      </c>
      <c r="AR908" s="21">
        <v>0</v>
      </c>
      <c r="AS908" s="2"/>
      <c r="AT908" s="2"/>
      <c r="AU908" s="2"/>
      <c r="AV908" s="2"/>
      <c r="AW908" s="2"/>
      <c r="AX908" s="2"/>
      <c r="AY908" s="2"/>
      <c r="AZ908" s="2"/>
      <c r="BA908" s="2"/>
      <c r="BB908" s="2"/>
      <c r="BC908" s="2"/>
    </row>
    <row r="909" spans="8:55" ht="29" x14ac:dyDescent="0.35">
      <c r="H909" s="16" t="str">
        <f xml:space="preserve"> _xll.EPMOlapMemberO("[CONTRATO].[PARENTH1].[C79472024]","","C79472024","","000;001")</f>
        <v>C79472024</v>
      </c>
      <c r="I909" s="16" t="str">
        <f xml:space="preserve"> _xll.EPMOlapMemberO("[AREA].[PARENTH1].[10000000025005]","","Gcia. Administración","","000;001")</f>
        <v>Gcia. Administración</v>
      </c>
      <c r="J909" s="17" t="str">
        <f xml:space="preserve"> _xll.EPMOlapMemberO("[RUBRO].[PARENTH1].[5118150001]","","TRAMITES Y LICENCIAS","","000;001")</f>
        <v>TRAMITES Y LICENCIAS</v>
      </c>
      <c r="K909" s="18" t="s">
        <v>2978</v>
      </c>
      <c r="L909" s="18" t="s">
        <v>40</v>
      </c>
      <c r="M909" s="28" t="s">
        <v>452</v>
      </c>
      <c r="N909" s="18" t="s">
        <v>453</v>
      </c>
      <c r="O909" s="18" t="s">
        <v>461</v>
      </c>
      <c r="P909" s="28" t="s">
        <v>2979</v>
      </c>
      <c r="Q909" s="28" t="s">
        <v>622</v>
      </c>
      <c r="R909" s="18" t="s">
        <v>40</v>
      </c>
      <c r="S909" s="18" t="s">
        <v>464</v>
      </c>
      <c r="T909" s="18" t="s">
        <v>35</v>
      </c>
      <c r="U909" s="18" t="s">
        <v>2980</v>
      </c>
      <c r="V909" s="18" t="s">
        <v>459</v>
      </c>
      <c r="W909" s="18" t="s">
        <v>67</v>
      </c>
      <c r="X909" s="18" t="s">
        <v>40</v>
      </c>
      <c r="Y909" s="18" t="s">
        <v>40</v>
      </c>
      <c r="Z909" s="19" t="s">
        <v>68</v>
      </c>
      <c r="AA909" s="20">
        <v>307461977278</v>
      </c>
      <c r="AB909" s="19">
        <v>33000000</v>
      </c>
      <c r="AC909" s="21">
        <v>0</v>
      </c>
      <c r="AD909" s="21">
        <v>0</v>
      </c>
      <c r="AE909" s="21">
        <v>0</v>
      </c>
      <c r="AF909" s="21">
        <v>1000000</v>
      </c>
      <c r="AG909" s="21">
        <v>2000000</v>
      </c>
      <c r="AH909" s="21">
        <v>2000000</v>
      </c>
      <c r="AI909" s="21">
        <v>3000000</v>
      </c>
      <c r="AJ909" s="21">
        <v>3000000</v>
      </c>
      <c r="AK909" s="21">
        <v>6000000</v>
      </c>
      <c r="AL909" s="21">
        <v>6000000</v>
      </c>
      <c r="AM909" s="21">
        <v>5000000</v>
      </c>
      <c r="AN909" s="21">
        <v>5000000</v>
      </c>
      <c r="AO909" s="21">
        <v>0</v>
      </c>
      <c r="AP909" s="21">
        <v>0</v>
      </c>
      <c r="AQ909" s="21">
        <v>0</v>
      </c>
      <c r="AR909" s="21">
        <v>0</v>
      </c>
      <c r="AS909" s="2"/>
      <c r="AT909" s="2"/>
      <c r="AU909" s="2"/>
      <c r="AV909" s="2"/>
      <c r="AW909" s="2"/>
      <c r="AX909" s="2"/>
      <c r="AY909" s="2"/>
      <c r="AZ909" s="2"/>
      <c r="BA909" s="2"/>
      <c r="BB909" s="2"/>
      <c r="BC909" s="2"/>
    </row>
    <row r="910" spans="8:55" ht="29" x14ac:dyDescent="0.35">
      <c r="H910" s="16" t="str">
        <f xml:space="preserve"> _xll.EPMOlapMemberO("[CONTRATO].[PARENTH1].[C84382024]","","C84382024","","000;001")</f>
        <v>C84382024</v>
      </c>
      <c r="I910" s="16" t="str">
        <f xml:space="preserve"> _xll.EPMOlapMemberO("[AREA].[PARENTH1].[10000000025003]","","Gcia. Investigación","","000;001")</f>
        <v>Gcia. Investigación</v>
      </c>
      <c r="J910" s="17" t="str">
        <f xml:space="preserve"> _xll.EPMOlapMemberO("[RUBRO].[PARENTH1].[5118150001]","","TRAMITES Y LICENCIAS","","000;001")</f>
        <v>TRAMITES Y LICENCIAS</v>
      </c>
      <c r="K910" s="18" t="s">
        <v>2981</v>
      </c>
      <c r="L910" s="18" t="s">
        <v>40</v>
      </c>
      <c r="M910" s="28" t="s">
        <v>1554</v>
      </c>
      <c r="N910" s="18" t="s">
        <v>453</v>
      </c>
      <c r="O910" s="18" t="s">
        <v>461</v>
      </c>
      <c r="P910" s="28" t="s">
        <v>1816</v>
      </c>
      <c r="Q910" s="28" t="s">
        <v>1810</v>
      </c>
      <c r="R910" s="18" t="s">
        <v>40</v>
      </c>
      <c r="S910" s="18" t="s">
        <v>2935</v>
      </c>
      <c r="T910" s="18" t="s">
        <v>35</v>
      </c>
      <c r="U910" s="18" t="s">
        <v>1811</v>
      </c>
      <c r="V910" s="18" t="s">
        <v>459</v>
      </c>
      <c r="W910" s="18" t="s">
        <v>67</v>
      </c>
      <c r="X910" s="18" t="s">
        <v>40</v>
      </c>
      <c r="Y910" s="18" t="s">
        <v>40</v>
      </c>
      <c r="Z910" s="19" t="s">
        <v>68</v>
      </c>
      <c r="AA910" s="20">
        <v>30393604160</v>
      </c>
      <c r="AB910" s="19">
        <v>175000000</v>
      </c>
      <c r="AC910" s="21">
        <v>0</v>
      </c>
      <c r="AD910" s="21">
        <v>0</v>
      </c>
      <c r="AE910" s="21">
        <v>0</v>
      </c>
      <c r="AF910" s="21">
        <v>0</v>
      </c>
      <c r="AG910" s="21">
        <v>0</v>
      </c>
      <c r="AH910" s="21">
        <v>0</v>
      </c>
      <c r="AI910" s="21">
        <v>35000000</v>
      </c>
      <c r="AJ910" s="21">
        <v>28000000</v>
      </c>
      <c r="AK910" s="21">
        <v>28000000</v>
      </c>
      <c r="AL910" s="21">
        <v>28000000</v>
      </c>
      <c r="AM910" s="21">
        <v>28000000</v>
      </c>
      <c r="AN910" s="21">
        <v>28000000</v>
      </c>
      <c r="AO910" s="21">
        <v>0</v>
      </c>
      <c r="AP910" s="21">
        <v>0</v>
      </c>
      <c r="AQ910" s="21">
        <v>0</v>
      </c>
      <c r="AR910" s="21">
        <v>0</v>
      </c>
      <c r="AS910" s="2"/>
      <c r="AT910" s="2"/>
      <c r="AU910" s="2"/>
      <c r="AV910" s="2"/>
      <c r="AW910" s="2"/>
      <c r="AX910" s="2"/>
      <c r="AY910" s="2"/>
      <c r="AZ910" s="2"/>
      <c r="BA910" s="2"/>
      <c r="BB910" s="2"/>
      <c r="BC910" s="2"/>
    </row>
    <row r="911" spans="8:55" ht="29" x14ac:dyDescent="0.35">
      <c r="H911" s="16" t="str">
        <f xml:space="preserve"> _xll.EPMOlapMemberO("[CONTRATO].[PARENTH1].[C84392024]","","C84392024","","000;001")</f>
        <v>C84392024</v>
      </c>
      <c r="I911" s="16" t="str">
        <f xml:space="preserve"> _xll.EPMOlapMemberO("[AREA].[PARENTH1].[10000000025003]","","Gcia. Investigación","","000;001")</f>
        <v>Gcia. Investigación</v>
      </c>
      <c r="J911" s="17" t="str">
        <f xml:space="preserve"> _xll.EPMOlapMemberO("[RUBRO].[PARENTH1].[5118150001]","","TRAMITES Y LICENCIAS","","000;001")</f>
        <v>TRAMITES Y LICENCIAS</v>
      </c>
      <c r="K911" s="18" t="s">
        <v>2982</v>
      </c>
      <c r="L911" s="18" t="s">
        <v>40</v>
      </c>
      <c r="M911" s="28" t="s">
        <v>1554</v>
      </c>
      <c r="N911" s="18" t="s">
        <v>453</v>
      </c>
      <c r="O911" s="18" t="s">
        <v>461</v>
      </c>
      <c r="P911" s="28" t="s">
        <v>1820</v>
      </c>
      <c r="Q911" s="28" t="s">
        <v>1810</v>
      </c>
      <c r="R911" s="18" t="s">
        <v>40</v>
      </c>
      <c r="S911" s="18" t="s">
        <v>2935</v>
      </c>
      <c r="T911" s="18" t="s">
        <v>35</v>
      </c>
      <c r="U911" s="18" t="s">
        <v>1811</v>
      </c>
      <c r="V911" s="18" t="s">
        <v>459</v>
      </c>
      <c r="W911" s="18" t="s">
        <v>67</v>
      </c>
      <c r="X911" s="18" t="s">
        <v>40</v>
      </c>
      <c r="Y911" s="18" t="s">
        <v>40</v>
      </c>
      <c r="Z911" s="19" t="s">
        <v>68</v>
      </c>
      <c r="AA911" s="20">
        <v>30393604160</v>
      </c>
      <c r="AB911" s="19">
        <v>350000000</v>
      </c>
      <c r="AC911" s="21">
        <v>0</v>
      </c>
      <c r="AD911" s="21">
        <v>0</v>
      </c>
      <c r="AE911" s="21">
        <v>0</v>
      </c>
      <c r="AF911" s="21">
        <v>0</v>
      </c>
      <c r="AG911" s="21">
        <v>0</v>
      </c>
      <c r="AH911" s="21">
        <v>0</v>
      </c>
      <c r="AI911" s="21">
        <v>60000000</v>
      </c>
      <c r="AJ911" s="21">
        <v>60000000</v>
      </c>
      <c r="AK911" s="21">
        <v>60000000</v>
      </c>
      <c r="AL911" s="21">
        <v>60000000</v>
      </c>
      <c r="AM911" s="21">
        <v>60000000</v>
      </c>
      <c r="AN911" s="21">
        <v>50000000</v>
      </c>
      <c r="AO911" s="21">
        <v>0</v>
      </c>
      <c r="AP911" s="21">
        <v>0</v>
      </c>
      <c r="AQ911" s="21">
        <v>0</v>
      </c>
      <c r="AR911" s="21">
        <v>0</v>
      </c>
      <c r="AS911" s="2"/>
      <c r="AT911" s="2"/>
      <c r="AU911" s="2"/>
      <c r="AV911" s="2"/>
      <c r="AW911" s="2"/>
      <c r="AX911" s="2"/>
      <c r="AY911" s="2"/>
      <c r="AZ911" s="2"/>
      <c r="BA911" s="2"/>
      <c r="BB911" s="2"/>
      <c r="BC911" s="2"/>
    </row>
    <row r="912" spans="8:55" ht="26" x14ac:dyDescent="0.35">
      <c r="H912" s="16" t="str">
        <f xml:space="preserve"> _xll.EPMOlapMemberO("[CONTRATO].[PARENTH1].[C84402024]","","C84402024","","000;001")</f>
        <v>C84402024</v>
      </c>
      <c r="I912" s="16" t="str">
        <f xml:space="preserve"> _xll.EPMOlapMemberO("[AREA].[PARENTH1].[10000000025003]","","Gcia. Investigación","","000;001")</f>
        <v>Gcia. Investigación</v>
      </c>
      <c r="J912" s="17" t="str">
        <f xml:space="preserve"> _xll.EPMOlapMemberO("[RUBRO].[PARENTH1].[5118150001]","","TRAMITES Y LICENCIAS","","000;001")</f>
        <v>TRAMITES Y LICENCIAS</v>
      </c>
      <c r="K912" s="18" t="s">
        <v>2983</v>
      </c>
      <c r="L912" s="18" t="s">
        <v>40</v>
      </c>
      <c r="M912" s="28" t="s">
        <v>1554</v>
      </c>
      <c r="N912" s="18" t="s">
        <v>453</v>
      </c>
      <c r="O912" s="18" t="s">
        <v>461</v>
      </c>
      <c r="P912" s="28" t="s">
        <v>1781</v>
      </c>
      <c r="Q912" s="28" t="s">
        <v>1774</v>
      </c>
      <c r="R912" s="18" t="s">
        <v>40</v>
      </c>
      <c r="S912" s="18" t="s">
        <v>2935</v>
      </c>
      <c r="T912" s="18" t="s">
        <v>35</v>
      </c>
      <c r="U912" s="18" t="s">
        <v>1775</v>
      </c>
      <c r="V912" s="18" t="s">
        <v>459</v>
      </c>
      <c r="W912" s="18" t="s">
        <v>67</v>
      </c>
      <c r="X912" s="18" t="s">
        <v>40</v>
      </c>
      <c r="Y912" s="18" t="s">
        <v>40</v>
      </c>
      <c r="Z912" s="19" t="s">
        <v>68</v>
      </c>
      <c r="AA912" s="20">
        <v>30393604160</v>
      </c>
      <c r="AB912" s="19">
        <v>285000000</v>
      </c>
      <c r="AC912" s="21">
        <v>0</v>
      </c>
      <c r="AD912" s="21">
        <v>0</v>
      </c>
      <c r="AE912" s="21">
        <v>0</v>
      </c>
      <c r="AF912" s="21">
        <v>0</v>
      </c>
      <c r="AG912" s="21">
        <v>0</v>
      </c>
      <c r="AH912" s="21">
        <v>0</v>
      </c>
      <c r="AI912" s="21">
        <v>47500000</v>
      </c>
      <c r="AJ912" s="21">
        <v>47500000</v>
      </c>
      <c r="AK912" s="21">
        <v>47500000</v>
      </c>
      <c r="AL912" s="21">
        <v>47500000</v>
      </c>
      <c r="AM912" s="21">
        <v>47500000</v>
      </c>
      <c r="AN912" s="21">
        <v>47500000</v>
      </c>
      <c r="AO912" s="21">
        <v>0</v>
      </c>
      <c r="AP912" s="21">
        <v>0</v>
      </c>
      <c r="AQ912" s="21">
        <v>0</v>
      </c>
      <c r="AR912" s="21">
        <v>0</v>
      </c>
      <c r="AS912" s="2"/>
      <c r="AT912" s="2"/>
      <c r="AU912" s="2"/>
      <c r="AV912" s="2"/>
      <c r="AW912" s="2"/>
      <c r="AX912" s="2"/>
      <c r="AY912" s="2"/>
      <c r="AZ912" s="2"/>
      <c r="BA912" s="2"/>
      <c r="BB912" s="2"/>
      <c r="BC912" s="2"/>
    </row>
    <row r="913" spans="8:55" ht="29" x14ac:dyDescent="0.35">
      <c r="H913" s="16" t="str">
        <f xml:space="preserve"> _xll.EPMOlapMemberO("[CONTRATO].[PARENTH1].[C84412024]","","C84412024","","000;001")</f>
        <v>C84412024</v>
      </c>
      <c r="I913" s="16" t="str">
        <f xml:space="preserve"> _xll.EPMOlapMemberO("[AREA].[PARENTH1].[10000000025003]","","Gcia. Investigación","","000;001")</f>
        <v>Gcia. Investigación</v>
      </c>
      <c r="J913" s="17" t="str">
        <f xml:space="preserve"> _xll.EPMOlapMemberO("[RUBRO].[PARENTH1].[5118150001]","","TRAMITES Y LICENCIAS","","000;001")</f>
        <v>TRAMITES Y LICENCIAS</v>
      </c>
      <c r="K913" s="18" t="s">
        <v>2984</v>
      </c>
      <c r="L913" s="18" t="s">
        <v>40</v>
      </c>
      <c r="M913" s="28" t="s">
        <v>1554</v>
      </c>
      <c r="N913" s="18" t="s">
        <v>453</v>
      </c>
      <c r="O913" s="18" t="s">
        <v>461</v>
      </c>
      <c r="P913" s="28" t="s">
        <v>1797</v>
      </c>
      <c r="Q913" s="28" t="s">
        <v>1774</v>
      </c>
      <c r="R913" s="18" t="s">
        <v>40</v>
      </c>
      <c r="S913" s="18" t="s">
        <v>2935</v>
      </c>
      <c r="T913" s="18" t="s">
        <v>35</v>
      </c>
      <c r="U913" s="18" t="s">
        <v>1775</v>
      </c>
      <c r="V913" s="18" t="s">
        <v>459</v>
      </c>
      <c r="W913" s="18" t="s">
        <v>67</v>
      </c>
      <c r="X913" s="18" t="s">
        <v>40</v>
      </c>
      <c r="Y913" s="18" t="s">
        <v>40</v>
      </c>
      <c r="Z913" s="19" t="s">
        <v>68</v>
      </c>
      <c r="AA913" s="20">
        <v>30393604160</v>
      </c>
      <c r="AB913" s="19">
        <v>570000000</v>
      </c>
      <c r="AC913" s="21">
        <v>0</v>
      </c>
      <c r="AD913" s="21">
        <v>0</v>
      </c>
      <c r="AE913" s="21">
        <v>0</v>
      </c>
      <c r="AF913" s="21">
        <v>0</v>
      </c>
      <c r="AG913" s="21">
        <v>0</v>
      </c>
      <c r="AH913" s="21">
        <v>0</v>
      </c>
      <c r="AI913" s="21">
        <v>200000000</v>
      </c>
      <c r="AJ913" s="21">
        <v>0</v>
      </c>
      <c r="AK913" s="21">
        <v>100000000</v>
      </c>
      <c r="AL913" s="21">
        <v>100000000</v>
      </c>
      <c r="AM913" s="21">
        <v>170000000</v>
      </c>
      <c r="AN913" s="21">
        <v>0</v>
      </c>
      <c r="AO913" s="21">
        <v>0</v>
      </c>
      <c r="AP913" s="21">
        <v>0</v>
      </c>
      <c r="AQ913" s="21">
        <v>0</v>
      </c>
      <c r="AR913" s="21">
        <v>0</v>
      </c>
      <c r="AS913" s="2"/>
      <c r="AT913" s="2"/>
      <c r="AU913" s="2"/>
      <c r="AV913" s="2"/>
      <c r="AW913" s="2"/>
      <c r="AX913" s="2"/>
      <c r="AY913" s="2"/>
      <c r="AZ913" s="2"/>
      <c r="BA913" s="2"/>
      <c r="BB913" s="2"/>
      <c r="BC913" s="2"/>
    </row>
    <row r="914" spans="8:55" ht="26" x14ac:dyDescent="0.35">
      <c r="H914" s="16" t="str">
        <f xml:space="preserve"> _xll.EPMOlapMemberO("[CONTRATO].[PARENTH1].[C84422024]","","C84422024","","000;001")</f>
        <v>C84422024</v>
      </c>
      <c r="I914" s="16" t="str">
        <f xml:space="preserve"> _xll.EPMOlapMemberO("[AREA].[PARENTH1].[10000000025003]","","Gcia. Investigación","","000;001")</f>
        <v>Gcia. Investigación</v>
      </c>
      <c r="J914" s="17" t="str">
        <f xml:space="preserve"> _xll.EPMOlapMemberO("[RUBRO].[PARENTH1].[5118150001]","","TRAMITES Y LICENCIAS","","000;001")</f>
        <v>TRAMITES Y LICENCIAS</v>
      </c>
      <c r="K914" s="18" t="s">
        <v>2985</v>
      </c>
      <c r="L914" s="18" t="s">
        <v>40</v>
      </c>
      <c r="M914" s="28" t="s">
        <v>1554</v>
      </c>
      <c r="N914" s="18" t="s">
        <v>453</v>
      </c>
      <c r="O914" s="18" t="s">
        <v>461</v>
      </c>
      <c r="P914" s="28" t="s">
        <v>679</v>
      </c>
      <c r="Q914" s="28" t="s">
        <v>1774</v>
      </c>
      <c r="R914" s="18" t="s">
        <v>40</v>
      </c>
      <c r="S914" s="18" t="s">
        <v>2935</v>
      </c>
      <c r="T914" s="18" t="s">
        <v>35</v>
      </c>
      <c r="U914" s="18" t="s">
        <v>1775</v>
      </c>
      <c r="V914" s="18" t="s">
        <v>459</v>
      </c>
      <c r="W914" s="18" t="s">
        <v>67</v>
      </c>
      <c r="X914" s="18" t="s">
        <v>40</v>
      </c>
      <c r="Y914" s="18" t="s">
        <v>40</v>
      </c>
      <c r="Z914" s="19" t="s">
        <v>68</v>
      </c>
      <c r="AA914" s="20">
        <v>30393604160</v>
      </c>
      <c r="AB914" s="19">
        <v>150000000</v>
      </c>
      <c r="AC914" s="21">
        <v>0</v>
      </c>
      <c r="AD914" s="21">
        <v>0</v>
      </c>
      <c r="AE914" s="21">
        <v>0</v>
      </c>
      <c r="AF914" s="21">
        <v>0</v>
      </c>
      <c r="AG914" s="21">
        <v>0</v>
      </c>
      <c r="AH914" s="21">
        <v>0</v>
      </c>
      <c r="AI914" s="21">
        <v>30000000</v>
      </c>
      <c r="AJ914" s="21">
        <v>30000000</v>
      </c>
      <c r="AK914" s="21">
        <v>30000000</v>
      </c>
      <c r="AL914" s="21">
        <v>30000000</v>
      </c>
      <c r="AM914" s="21">
        <v>30000000</v>
      </c>
      <c r="AN914" s="21">
        <v>0</v>
      </c>
      <c r="AO914" s="21">
        <v>0</v>
      </c>
      <c r="AP914" s="21">
        <v>0</v>
      </c>
      <c r="AQ914" s="21">
        <v>0</v>
      </c>
      <c r="AR914" s="21">
        <v>0</v>
      </c>
      <c r="AS914" s="2"/>
      <c r="AT914" s="2"/>
      <c r="AU914" s="2"/>
      <c r="AV914" s="2"/>
      <c r="AW914" s="2"/>
      <c r="AX914" s="2"/>
      <c r="AY914" s="2"/>
      <c r="AZ914" s="2"/>
      <c r="BA914" s="2"/>
      <c r="BB914" s="2"/>
      <c r="BC914" s="2"/>
    </row>
    <row r="915" spans="8:55" ht="29" x14ac:dyDescent="0.35">
      <c r="H915" s="16" t="str">
        <f xml:space="preserve"> _xll.EPMOlapMemberO("[CONTRATO].[PARENTH1].[C84432024]","","C84432024","","000;001")</f>
        <v>C84432024</v>
      </c>
      <c r="I915" s="16" t="str">
        <f xml:space="preserve"> _xll.EPMOlapMemberO("[AREA].[PARENTH1].[10000000025003]","","Gcia. Investigación","","000;001")</f>
        <v>Gcia. Investigación</v>
      </c>
      <c r="J915" s="17" t="str">
        <f xml:space="preserve"> _xll.EPMOlapMemberO("[RUBRO].[PARENTH1].[5118150001]","","TRAMITES Y LICENCIAS","","000;001")</f>
        <v>TRAMITES Y LICENCIAS</v>
      </c>
      <c r="K915" s="18" t="s">
        <v>2986</v>
      </c>
      <c r="L915" s="18" t="s">
        <v>40</v>
      </c>
      <c r="M915" s="28" t="s">
        <v>1554</v>
      </c>
      <c r="N915" s="18" t="s">
        <v>453</v>
      </c>
      <c r="O915" s="18" t="s">
        <v>461</v>
      </c>
      <c r="P915" s="28" t="s">
        <v>1804</v>
      </c>
      <c r="Q915" s="28" t="s">
        <v>1774</v>
      </c>
      <c r="R915" s="18" t="s">
        <v>40</v>
      </c>
      <c r="S915" s="18" t="s">
        <v>480</v>
      </c>
      <c r="T915" s="18" t="s">
        <v>35</v>
      </c>
      <c r="U915" s="18" t="s">
        <v>1775</v>
      </c>
      <c r="V915" s="18" t="s">
        <v>459</v>
      </c>
      <c r="W915" s="18" t="s">
        <v>67</v>
      </c>
      <c r="X915" s="18" t="s">
        <v>40</v>
      </c>
      <c r="Y915" s="18" t="s">
        <v>40</v>
      </c>
      <c r="Z915" s="19" t="s">
        <v>68</v>
      </c>
      <c r="AA915" s="20">
        <v>30393604160</v>
      </c>
      <c r="AB915" s="19">
        <v>400000000</v>
      </c>
      <c r="AC915" s="21">
        <v>0</v>
      </c>
      <c r="AD915" s="21">
        <v>0</v>
      </c>
      <c r="AE915" s="21">
        <v>0</v>
      </c>
      <c r="AF915" s="21">
        <v>0</v>
      </c>
      <c r="AG915" s="21">
        <v>0</v>
      </c>
      <c r="AH915" s="21">
        <v>100000000</v>
      </c>
      <c r="AI915" s="21">
        <v>0</v>
      </c>
      <c r="AJ915" s="21">
        <v>100000000</v>
      </c>
      <c r="AK915" s="21">
        <v>0</v>
      </c>
      <c r="AL915" s="21">
        <v>100000000</v>
      </c>
      <c r="AM915" s="21">
        <v>0</v>
      </c>
      <c r="AN915" s="21">
        <v>100000000</v>
      </c>
      <c r="AO915" s="21">
        <v>0</v>
      </c>
      <c r="AP915" s="21">
        <v>0</v>
      </c>
      <c r="AQ915" s="21">
        <v>0</v>
      </c>
      <c r="AR915" s="21">
        <v>0</v>
      </c>
      <c r="AS915" s="2"/>
      <c r="AT915" s="2"/>
      <c r="AU915" s="2"/>
      <c r="AV915" s="2"/>
      <c r="AW915" s="2"/>
      <c r="AX915" s="2"/>
      <c r="AY915" s="2"/>
      <c r="AZ915" s="2"/>
      <c r="BA915" s="2"/>
      <c r="BB915" s="2"/>
      <c r="BC915" s="2"/>
    </row>
    <row r="916" spans="8:55" ht="29" x14ac:dyDescent="0.35">
      <c r="H916" s="16" t="str">
        <f xml:space="preserve"> _xll.EPMOlapMemberO("[CONTRATO].[PARENTH1].[C84452024]","","C84452024","","000;001")</f>
        <v>C84452024</v>
      </c>
      <c r="I916" s="16" t="str">
        <f xml:space="preserve"> _xll.EPMOlapMemberO("[AREA].[PARENTH1].[10000000025003]","","Gcia. Investigación","","000;001")</f>
        <v>Gcia. Investigación</v>
      </c>
      <c r="J916" s="17" t="str">
        <f xml:space="preserve"> _xll.EPMOlapMemberO("[RUBRO].[PARENTH1].[5118150001]","","TRAMITES Y LICENCIAS","","000;001")</f>
        <v>TRAMITES Y LICENCIAS</v>
      </c>
      <c r="K916" s="18" t="s">
        <v>2987</v>
      </c>
      <c r="L916" s="18" t="s">
        <v>40</v>
      </c>
      <c r="M916" s="28" t="s">
        <v>1554</v>
      </c>
      <c r="N916" s="18" t="s">
        <v>453</v>
      </c>
      <c r="O916" s="18" t="s">
        <v>461</v>
      </c>
      <c r="P916" s="28" t="s">
        <v>1795</v>
      </c>
      <c r="Q916" s="28" t="s">
        <v>1774</v>
      </c>
      <c r="R916" s="18" t="s">
        <v>40</v>
      </c>
      <c r="S916" s="18" t="s">
        <v>480</v>
      </c>
      <c r="T916" s="18" t="s">
        <v>35</v>
      </c>
      <c r="U916" s="18" t="s">
        <v>1775</v>
      </c>
      <c r="V916" s="18" t="s">
        <v>459</v>
      </c>
      <c r="W916" s="18" t="s">
        <v>67</v>
      </c>
      <c r="X916" s="18" t="s">
        <v>40</v>
      </c>
      <c r="Y916" s="18" t="s">
        <v>40</v>
      </c>
      <c r="Z916" s="19" t="s">
        <v>68</v>
      </c>
      <c r="AA916" s="20">
        <v>30393604160</v>
      </c>
      <c r="AB916" s="19">
        <v>1000000000</v>
      </c>
      <c r="AC916" s="21">
        <v>0</v>
      </c>
      <c r="AD916" s="21">
        <v>0</v>
      </c>
      <c r="AE916" s="21">
        <v>0</v>
      </c>
      <c r="AF916" s="21">
        <v>0</v>
      </c>
      <c r="AG916" s="21">
        <v>0</v>
      </c>
      <c r="AH916" s="21">
        <v>0</v>
      </c>
      <c r="AI916" s="21">
        <v>200000000</v>
      </c>
      <c r="AJ916" s="21">
        <v>0</v>
      </c>
      <c r="AK916" s="21">
        <v>200000000</v>
      </c>
      <c r="AL916" s="21">
        <v>0</v>
      </c>
      <c r="AM916" s="21">
        <v>200000000</v>
      </c>
      <c r="AN916" s="21">
        <v>400000000</v>
      </c>
      <c r="AO916" s="21">
        <v>0</v>
      </c>
      <c r="AP916" s="21">
        <v>0</v>
      </c>
      <c r="AQ916" s="21">
        <v>0</v>
      </c>
      <c r="AR916" s="21">
        <v>0</v>
      </c>
      <c r="AS916" s="2"/>
      <c r="AT916" s="2"/>
      <c r="AU916" s="2"/>
      <c r="AV916" s="2"/>
      <c r="AW916" s="2"/>
      <c r="AX916" s="2"/>
      <c r="AY916" s="2"/>
      <c r="AZ916" s="2"/>
      <c r="BA916" s="2"/>
      <c r="BB916" s="2"/>
      <c r="BC916" s="2"/>
    </row>
    <row r="917" spans="8:55" ht="29" x14ac:dyDescent="0.35">
      <c r="H917" s="16" t="str">
        <f xml:space="preserve"> _xll.EPMOlapMemberO("[CONTRATO].[PARENTH1].[C84462024]","","C84462024","","000;001")</f>
        <v>C84462024</v>
      </c>
      <c r="I917" s="16" t="str">
        <f xml:space="preserve"> _xll.EPMOlapMemberO("[AREA].[PARENTH1].[10000000025003]","","Gcia. Investigación","","000;001")</f>
        <v>Gcia. Investigación</v>
      </c>
      <c r="J917" s="17" t="str">
        <f xml:space="preserve"> _xll.EPMOlapMemberO("[RUBRO].[PARENTH1].[5118150001]","","TRAMITES Y LICENCIAS","","000;001")</f>
        <v>TRAMITES Y LICENCIAS</v>
      </c>
      <c r="K917" s="18" t="s">
        <v>2988</v>
      </c>
      <c r="L917" s="18" t="s">
        <v>40</v>
      </c>
      <c r="M917" s="28" t="s">
        <v>1554</v>
      </c>
      <c r="N917" s="18" t="s">
        <v>453</v>
      </c>
      <c r="O917" s="18" t="s">
        <v>461</v>
      </c>
      <c r="P917" s="28" t="s">
        <v>2957</v>
      </c>
      <c r="Q917" s="28" t="s">
        <v>1774</v>
      </c>
      <c r="R917" s="18" t="s">
        <v>40</v>
      </c>
      <c r="S917" s="18" t="s">
        <v>480</v>
      </c>
      <c r="T917" s="18" t="s">
        <v>35</v>
      </c>
      <c r="U917" s="18" t="s">
        <v>1775</v>
      </c>
      <c r="V917" s="18" t="s">
        <v>459</v>
      </c>
      <c r="W917" s="18" t="s">
        <v>67</v>
      </c>
      <c r="X917" s="18" t="s">
        <v>40</v>
      </c>
      <c r="Y917" s="18" t="s">
        <v>40</v>
      </c>
      <c r="Z917" s="19" t="s">
        <v>68</v>
      </c>
      <c r="AA917" s="20">
        <v>30393604160</v>
      </c>
      <c r="AB917" s="19">
        <v>105315000</v>
      </c>
      <c r="AC917" s="21">
        <v>0</v>
      </c>
      <c r="AD917" s="21">
        <v>0</v>
      </c>
      <c r="AE917" s="21">
        <v>0</v>
      </c>
      <c r="AF917" s="21">
        <v>0</v>
      </c>
      <c r="AG917" s="21">
        <v>0</v>
      </c>
      <c r="AH917" s="21">
        <v>0</v>
      </c>
      <c r="AI917" s="21">
        <v>20000000</v>
      </c>
      <c r="AJ917" s="21">
        <v>20000000</v>
      </c>
      <c r="AK917" s="21">
        <v>20000000</v>
      </c>
      <c r="AL917" s="21">
        <v>20000000</v>
      </c>
      <c r="AM917" s="21">
        <v>25315000</v>
      </c>
      <c r="AN917" s="21">
        <v>0</v>
      </c>
      <c r="AO917" s="21">
        <v>0</v>
      </c>
      <c r="AP917" s="21">
        <v>0</v>
      </c>
      <c r="AQ917" s="21">
        <v>0</v>
      </c>
      <c r="AR917" s="21">
        <v>0</v>
      </c>
      <c r="AS917" s="2"/>
      <c r="AT917" s="2"/>
      <c r="AU917" s="2"/>
      <c r="AV917" s="2"/>
      <c r="AW917" s="2"/>
      <c r="AX917" s="2"/>
      <c r="AY917" s="2"/>
      <c r="AZ917" s="2"/>
      <c r="BA917" s="2"/>
      <c r="BB917" s="2"/>
      <c r="BC917" s="2"/>
    </row>
    <row r="918" spans="8:55" ht="29" x14ac:dyDescent="0.35">
      <c r="H918" s="16" t="str">
        <f xml:space="preserve"> _xll.EPMOlapMemberO("[CONTRATO].[PARENTH1].[C84472024]","","C84472024","","000;001")</f>
        <v>C84472024</v>
      </c>
      <c r="I918" s="16" t="str">
        <f xml:space="preserve"> _xll.EPMOlapMemberO("[AREA].[PARENTH1].[10000000025003]","","Gcia. Investigación","","000;001")</f>
        <v>Gcia. Investigación</v>
      </c>
      <c r="J918" s="17" t="str">
        <f xml:space="preserve"> _xll.EPMOlapMemberO("[RUBRO].[PARENTH1].[5118150001]","","TRAMITES Y LICENCIAS","","000;001")</f>
        <v>TRAMITES Y LICENCIAS</v>
      </c>
      <c r="K918" s="18" t="s">
        <v>2989</v>
      </c>
      <c r="L918" s="18" t="s">
        <v>40</v>
      </c>
      <c r="M918" s="28" t="s">
        <v>1554</v>
      </c>
      <c r="N918" s="18" t="s">
        <v>453</v>
      </c>
      <c r="O918" s="18" t="s">
        <v>461</v>
      </c>
      <c r="P918" s="28" t="s">
        <v>1692</v>
      </c>
      <c r="Q918" s="28" t="s">
        <v>1774</v>
      </c>
      <c r="R918" s="18" t="s">
        <v>40</v>
      </c>
      <c r="S918" s="18" t="s">
        <v>480</v>
      </c>
      <c r="T918" s="18" t="s">
        <v>35</v>
      </c>
      <c r="U918" s="18" t="s">
        <v>1775</v>
      </c>
      <c r="V918" s="18" t="s">
        <v>459</v>
      </c>
      <c r="W918" s="18" t="s">
        <v>67</v>
      </c>
      <c r="X918" s="18" t="s">
        <v>40</v>
      </c>
      <c r="Y918" s="18" t="s">
        <v>40</v>
      </c>
      <c r="Z918" s="19" t="s">
        <v>68</v>
      </c>
      <c r="AA918" s="20">
        <v>30393604160</v>
      </c>
      <c r="AB918" s="19">
        <v>600000000</v>
      </c>
      <c r="AC918" s="21">
        <v>0</v>
      </c>
      <c r="AD918" s="21">
        <v>0</v>
      </c>
      <c r="AE918" s="21">
        <v>0</v>
      </c>
      <c r="AF918" s="21">
        <v>0</v>
      </c>
      <c r="AG918" s="21">
        <v>0</v>
      </c>
      <c r="AH918" s="21">
        <v>0</v>
      </c>
      <c r="AI918" s="21">
        <v>200000000</v>
      </c>
      <c r="AJ918" s="21">
        <v>100000000</v>
      </c>
      <c r="AK918" s="21">
        <v>0</v>
      </c>
      <c r="AL918" s="21">
        <v>0</v>
      </c>
      <c r="AM918" s="21">
        <v>300000000</v>
      </c>
      <c r="AN918" s="21">
        <v>0</v>
      </c>
      <c r="AO918" s="21">
        <v>0</v>
      </c>
      <c r="AP918" s="21">
        <v>0</v>
      </c>
      <c r="AQ918" s="21">
        <v>0</v>
      </c>
      <c r="AR918" s="21">
        <v>0</v>
      </c>
      <c r="AS918" s="2"/>
      <c r="AT918" s="2"/>
      <c r="AU918" s="2"/>
      <c r="AV918" s="2"/>
      <c r="AW918" s="2"/>
      <c r="AX918" s="2"/>
      <c r="AY918" s="2"/>
      <c r="AZ918" s="2"/>
      <c r="BA918" s="2"/>
      <c r="BB918" s="2"/>
      <c r="BC918" s="2"/>
    </row>
    <row r="919" spans="8:55" ht="26" x14ac:dyDescent="0.35">
      <c r="H919" s="16" t="str">
        <f xml:space="preserve"> _xll.EPMOlapMemberO("[CONTRATO].[PARENTH1].[C84482024]","","C84482024","","000;001")</f>
        <v>C84482024</v>
      </c>
      <c r="I919" s="16" t="str">
        <f xml:space="preserve"> _xll.EPMOlapMemberO("[AREA].[PARENTH1].[10000000025003]","","Gcia. Investigación","","000;001")</f>
        <v>Gcia. Investigación</v>
      </c>
      <c r="J919" s="17" t="str">
        <f xml:space="preserve"> _xll.EPMOlapMemberO("[RUBRO].[PARENTH1].[5118150001]","","TRAMITES Y LICENCIAS","","000;001")</f>
        <v>TRAMITES Y LICENCIAS</v>
      </c>
      <c r="K919" s="18" t="s">
        <v>2990</v>
      </c>
      <c r="L919" s="18" t="s">
        <v>40</v>
      </c>
      <c r="M919" s="28" t="s">
        <v>1554</v>
      </c>
      <c r="N919" s="18" t="s">
        <v>453</v>
      </c>
      <c r="O919" s="18" t="s">
        <v>461</v>
      </c>
      <c r="P919" s="28" t="s">
        <v>1781</v>
      </c>
      <c r="Q919" s="28" t="s">
        <v>1774</v>
      </c>
      <c r="R919" s="18" t="s">
        <v>40</v>
      </c>
      <c r="S919" s="18" t="s">
        <v>1730</v>
      </c>
      <c r="T919" s="18" t="s">
        <v>35</v>
      </c>
      <c r="U919" s="18" t="s">
        <v>1775</v>
      </c>
      <c r="V919" s="18" t="s">
        <v>459</v>
      </c>
      <c r="W919" s="18" t="s">
        <v>67</v>
      </c>
      <c r="X919" s="18" t="s">
        <v>40</v>
      </c>
      <c r="Y919" s="18" t="s">
        <v>40</v>
      </c>
      <c r="Z919" s="19" t="s">
        <v>68</v>
      </c>
      <c r="AA919" s="20">
        <v>30393604160</v>
      </c>
      <c r="AB919" s="19">
        <v>410000000</v>
      </c>
      <c r="AC919" s="21">
        <v>0</v>
      </c>
      <c r="AD919" s="21">
        <v>0</v>
      </c>
      <c r="AE919" s="21">
        <v>0</v>
      </c>
      <c r="AF919" s="21">
        <v>0</v>
      </c>
      <c r="AG919" s="21">
        <v>0</v>
      </c>
      <c r="AH919" s="21">
        <v>0</v>
      </c>
      <c r="AI919" s="21">
        <v>0</v>
      </c>
      <c r="AJ919" s="21">
        <v>80000000</v>
      </c>
      <c r="AK919" s="21">
        <v>80000000</v>
      </c>
      <c r="AL919" s="21">
        <v>80000000</v>
      </c>
      <c r="AM919" s="21">
        <v>80000000</v>
      </c>
      <c r="AN919" s="21">
        <v>90000000</v>
      </c>
      <c r="AO919" s="21">
        <v>0</v>
      </c>
      <c r="AP919" s="21">
        <v>0</v>
      </c>
      <c r="AQ919" s="21">
        <v>0</v>
      </c>
      <c r="AR919" s="21">
        <v>0</v>
      </c>
      <c r="AS919" s="2"/>
      <c r="AT919" s="2"/>
      <c r="AU919" s="2"/>
      <c r="AV919" s="2"/>
      <c r="AW919" s="2"/>
      <c r="AX919" s="2"/>
      <c r="AY919" s="2"/>
      <c r="AZ919" s="2"/>
      <c r="BA919" s="2"/>
      <c r="BB919" s="2"/>
      <c r="BC919" s="2"/>
    </row>
    <row r="920" spans="8:55" ht="29" x14ac:dyDescent="0.35">
      <c r="H920" s="16" t="str">
        <f xml:space="preserve"> _xll.EPMOlapMemberO("[CONTRATO].[PARENTH1].[C81272024]","","C81272024","","000;001")</f>
        <v>C81272024</v>
      </c>
      <c r="I920" s="16" t="str">
        <f xml:space="preserve"> _xll.EPMOlapMemberO("[AREA].[PARENTH1].[10000000025005]","","Gcia. Administración","","000;001")</f>
        <v>Gcia. Administración</v>
      </c>
      <c r="J920" s="17" t="str">
        <f xml:space="preserve"> _xll.EPMOlapMemberO("[RUBRO].[PARENTH1].[5118150001]","","TRAMITES Y LICENCIAS","","000;001")</f>
        <v>TRAMITES Y LICENCIAS</v>
      </c>
      <c r="K920" s="18" t="s">
        <v>2991</v>
      </c>
      <c r="L920" s="18" t="s">
        <v>40</v>
      </c>
      <c r="M920" s="28" t="s">
        <v>452</v>
      </c>
      <c r="N920" s="18" t="s">
        <v>453</v>
      </c>
      <c r="O920" s="18" t="s">
        <v>454</v>
      </c>
      <c r="P920" s="28" t="s">
        <v>795</v>
      </c>
      <c r="Q920" s="28" t="s">
        <v>796</v>
      </c>
      <c r="R920" s="18" t="s">
        <v>40</v>
      </c>
      <c r="S920" s="18" t="s">
        <v>1038</v>
      </c>
      <c r="T920" s="18" t="s">
        <v>35</v>
      </c>
      <c r="U920" s="18" t="s">
        <v>797</v>
      </c>
      <c r="V920" s="18" t="s">
        <v>459</v>
      </c>
      <c r="W920" s="18" t="s">
        <v>67</v>
      </c>
      <c r="X920" s="18" t="s">
        <v>40</v>
      </c>
      <c r="Y920" s="18" t="s">
        <v>40</v>
      </c>
      <c r="Z920" s="19" t="s">
        <v>68</v>
      </c>
      <c r="AA920" s="20">
        <v>307461977278</v>
      </c>
      <c r="AB920" s="19">
        <v>2322493742</v>
      </c>
      <c r="AC920" s="21">
        <v>0</v>
      </c>
      <c r="AD920" s="21">
        <v>0</v>
      </c>
      <c r="AE920" s="21">
        <v>0</v>
      </c>
      <c r="AF920" s="21">
        <v>0</v>
      </c>
      <c r="AG920" s="21">
        <v>290311718</v>
      </c>
      <c r="AH920" s="21">
        <v>290311718</v>
      </c>
      <c r="AI920" s="21">
        <v>290311718</v>
      </c>
      <c r="AJ920" s="21">
        <v>290311718</v>
      </c>
      <c r="AK920" s="21">
        <v>290311718</v>
      </c>
      <c r="AL920" s="21">
        <v>290311718</v>
      </c>
      <c r="AM920" s="21">
        <v>290311718</v>
      </c>
      <c r="AN920" s="21">
        <v>290311716</v>
      </c>
      <c r="AO920" s="21">
        <v>0</v>
      </c>
      <c r="AP920" s="21">
        <v>0</v>
      </c>
      <c r="AQ920" s="21">
        <v>0</v>
      </c>
      <c r="AR920" s="21">
        <v>0</v>
      </c>
      <c r="AS920" s="2"/>
      <c r="AT920" s="2"/>
      <c r="AU920" s="2"/>
      <c r="AV920" s="2"/>
      <c r="AW920" s="2"/>
      <c r="AX920" s="2"/>
      <c r="AY920" s="2"/>
      <c r="AZ920" s="2"/>
      <c r="BA920" s="2"/>
      <c r="BB920" s="2"/>
      <c r="BC920" s="2"/>
    </row>
    <row r="921" spans="8:55" ht="29" x14ac:dyDescent="0.35">
      <c r="H921" s="16" t="str">
        <f xml:space="preserve"> _xll.EPMOlapMemberO("[CONTRATO].[PARENTH1].[C81282024]","","C81282024","","000;001")</f>
        <v>C81282024</v>
      </c>
      <c r="I921" s="16" t="str">
        <f xml:space="preserve"> _xll.EPMOlapMemberO("[AREA].[PARENTH1].[10000000025005]","","Gcia. Administración","","000;001")</f>
        <v>Gcia. Administración</v>
      </c>
      <c r="J921" s="17" t="str">
        <f xml:space="preserve"> _xll.EPMOlapMemberO("[RUBRO].[PARENTH1].[5118150001]","","TRAMITES Y LICENCIAS","","000;001")</f>
        <v>TRAMITES Y LICENCIAS</v>
      </c>
      <c r="K921" s="18" t="s">
        <v>2992</v>
      </c>
      <c r="L921" s="18" t="s">
        <v>40</v>
      </c>
      <c r="M921" s="28" t="s">
        <v>452</v>
      </c>
      <c r="N921" s="18" t="s">
        <v>453</v>
      </c>
      <c r="O921" s="18" t="s">
        <v>454</v>
      </c>
      <c r="P921" s="28" t="s">
        <v>799</v>
      </c>
      <c r="Q921" s="28" t="s">
        <v>796</v>
      </c>
      <c r="R921" s="18" t="s">
        <v>40</v>
      </c>
      <c r="S921" s="18" t="s">
        <v>945</v>
      </c>
      <c r="T921" s="18" t="s">
        <v>35</v>
      </c>
      <c r="U921" s="18" t="s">
        <v>800</v>
      </c>
      <c r="V921" s="18" t="s">
        <v>459</v>
      </c>
      <c r="W921" s="18" t="s">
        <v>67</v>
      </c>
      <c r="X921" s="18" t="s">
        <v>40</v>
      </c>
      <c r="Y921" s="18" t="s">
        <v>40</v>
      </c>
      <c r="Z921" s="19" t="s">
        <v>68</v>
      </c>
      <c r="AA921" s="20">
        <v>307461977278</v>
      </c>
      <c r="AB921" s="19">
        <v>251000000</v>
      </c>
      <c r="AC921" s="21">
        <v>0</v>
      </c>
      <c r="AD921" s="21">
        <v>0</v>
      </c>
      <c r="AE921" s="21">
        <v>0</v>
      </c>
      <c r="AF921" s="21">
        <v>0</v>
      </c>
      <c r="AG921" s="21">
        <v>0</v>
      </c>
      <c r="AH921" s="21">
        <v>0</v>
      </c>
      <c r="AI921" s="21">
        <v>0</v>
      </c>
      <c r="AJ921" s="21">
        <v>0</v>
      </c>
      <c r="AK921" s="21">
        <v>62750000</v>
      </c>
      <c r="AL921" s="21">
        <v>62750000</v>
      </c>
      <c r="AM921" s="21">
        <v>62750000</v>
      </c>
      <c r="AN921" s="21">
        <v>62750000</v>
      </c>
      <c r="AO921" s="21">
        <v>0</v>
      </c>
      <c r="AP921" s="21">
        <v>0</v>
      </c>
      <c r="AQ921" s="21">
        <v>0</v>
      </c>
      <c r="AR921" s="21">
        <v>0</v>
      </c>
      <c r="AS921" s="2"/>
      <c r="AT921" s="2"/>
      <c r="AU921" s="2"/>
      <c r="AV921" s="2"/>
      <c r="AW921" s="2"/>
      <c r="AX921" s="2"/>
      <c r="AY921" s="2"/>
      <c r="AZ921" s="2"/>
      <c r="BA921" s="2"/>
      <c r="BB921" s="2"/>
      <c r="BC921" s="2"/>
    </row>
    <row r="922" spans="8:55" ht="29" x14ac:dyDescent="0.35">
      <c r="H922" s="16" t="str">
        <f xml:space="preserve"> _xll.EPMOlapMemberO("[CONTRATO].[PARENTH1].[C81292024]","","C81292024","","000;001")</f>
        <v>C81292024</v>
      </c>
      <c r="I922" s="16" t="str">
        <f xml:space="preserve"> _xll.EPMOlapMemberO("[AREA].[PARENTH1].[10000000025005]","","Gcia. Administración","","000;001")</f>
        <v>Gcia. Administración</v>
      </c>
      <c r="J922" s="17" t="str">
        <f xml:space="preserve"> _xll.EPMOlapMemberO("[RUBRO].[PARENTH1].[5118150001]","","TRAMITES Y LICENCIAS","","000;001")</f>
        <v>TRAMITES Y LICENCIAS</v>
      </c>
      <c r="K922" s="18" t="s">
        <v>2993</v>
      </c>
      <c r="L922" s="18" t="s">
        <v>40</v>
      </c>
      <c r="M922" s="28" t="s">
        <v>452</v>
      </c>
      <c r="N922" s="18" t="s">
        <v>453</v>
      </c>
      <c r="O922" s="18" t="s">
        <v>454</v>
      </c>
      <c r="P922" s="28" t="s">
        <v>817</v>
      </c>
      <c r="Q922" s="28" t="s">
        <v>796</v>
      </c>
      <c r="R922" s="18" t="s">
        <v>40</v>
      </c>
      <c r="S922" s="18" t="s">
        <v>945</v>
      </c>
      <c r="T922" s="18" t="s">
        <v>35</v>
      </c>
      <c r="U922" s="18" t="s">
        <v>818</v>
      </c>
      <c r="V922" s="18" t="s">
        <v>459</v>
      </c>
      <c r="W922" s="18" t="s">
        <v>67</v>
      </c>
      <c r="X922" s="18" t="s">
        <v>40</v>
      </c>
      <c r="Y922" s="18" t="s">
        <v>40</v>
      </c>
      <c r="Z922" s="19" t="s">
        <v>68</v>
      </c>
      <c r="AA922" s="20">
        <v>307461977278</v>
      </c>
      <c r="AB922" s="19">
        <v>344016000</v>
      </c>
      <c r="AC922" s="21">
        <v>0</v>
      </c>
      <c r="AD922" s="21">
        <v>0</v>
      </c>
      <c r="AE922" s="21">
        <v>0</v>
      </c>
      <c r="AF922" s="21">
        <v>0</v>
      </c>
      <c r="AG922" s="21">
        <v>0</v>
      </c>
      <c r="AH922" s="21">
        <v>0</v>
      </c>
      <c r="AI922" s="21">
        <v>0</v>
      </c>
      <c r="AJ922" s="21">
        <v>0</v>
      </c>
      <c r="AK922" s="21">
        <v>126742736</v>
      </c>
      <c r="AL922" s="21">
        <v>120227664</v>
      </c>
      <c r="AM922" s="21">
        <v>75231364</v>
      </c>
      <c r="AN922" s="21">
        <v>21814236</v>
      </c>
      <c r="AO922" s="21">
        <v>0</v>
      </c>
      <c r="AP922" s="21">
        <v>0</v>
      </c>
      <c r="AQ922" s="21">
        <v>0</v>
      </c>
      <c r="AR922" s="21">
        <v>0</v>
      </c>
      <c r="AS922" s="2"/>
      <c r="AT922" s="2"/>
      <c r="AU922" s="2"/>
      <c r="AV922" s="2"/>
      <c r="AW922" s="2"/>
      <c r="AX922" s="2"/>
      <c r="AY922" s="2"/>
      <c r="AZ922" s="2"/>
      <c r="BA922" s="2"/>
      <c r="BB922" s="2"/>
      <c r="BC922" s="2"/>
    </row>
    <row r="923" spans="8:55" ht="26" x14ac:dyDescent="0.35">
      <c r="H923" s="16" t="str">
        <f xml:space="preserve"> _xll.EPMOlapMemberO("[CONTRATO].[PARENTH1].[C81302024]","","C81302024","","000;001")</f>
        <v>C81302024</v>
      </c>
      <c r="I923" s="16" t="str">
        <f xml:space="preserve"> _xll.EPMOlapMemberO("[AREA].[PARENTH1].[10000000025005]","","Gcia. Administración","","000;001")</f>
        <v>Gcia. Administración</v>
      </c>
      <c r="J923" s="17" t="str">
        <f xml:space="preserve"> _xll.EPMOlapMemberO("[RUBRO].[PARENTH1].[5118150001]","","TRAMITES Y LICENCIAS","","000;001")</f>
        <v>TRAMITES Y LICENCIAS</v>
      </c>
      <c r="K923" s="18" t="s">
        <v>2994</v>
      </c>
      <c r="L923" s="18" t="s">
        <v>40</v>
      </c>
      <c r="M923" s="28" t="s">
        <v>452</v>
      </c>
      <c r="N923" s="18" t="s">
        <v>453</v>
      </c>
      <c r="O923" s="18" t="s">
        <v>454</v>
      </c>
      <c r="P923" s="28" t="s">
        <v>823</v>
      </c>
      <c r="Q923" s="28" t="s">
        <v>796</v>
      </c>
      <c r="R923" s="18" t="s">
        <v>40</v>
      </c>
      <c r="S923" s="18" t="s">
        <v>1034</v>
      </c>
      <c r="T923" s="18" t="s">
        <v>49</v>
      </c>
      <c r="U923" s="18" t="s">
        <v>2995</v>
      </c>
      <c r="V923" s="18" t="s">
        <v>459</v>
      </c>
      <c r="W923" s="18" t="s">
        <v>67</v>
      </c>
      <c r="X923" s="18" t="s">
        <v>40</v>
      </c>
      <c r="Y923" s="18" t="s">
        <v>40</v>
      </c>
      <c r="Z923" s="19" t="s">
        <v>68</v>
      </c>
      <c r="AA923" s="20">
        <v>307461977278</v>
      </c>
      <c r="AB923" s="19">
        <v>84000000</v>
      </c>
      <c r="AC923" s="21">
        <v>0</v>
      </c>
      <c r="AD923" s="21">
        <v>0</v>
      </c>
      <c r="AE923" s="21">
        <v>0</v>
      </c>
      <c r="AF923" s="21">
        <v>0</v>
      </c>
      <c r="AG923" s="21">
        <v>0</v>
      </c>
      <c r="AH923" s="21">
        <v>0</v>
      </c>
      <c r="AI923" s="21">
        <v>0</v>
      </c>
      <c r="AJ923" s="21">
        <v>0</v>
      </c>
      <c r="AK923" s="21">
        <v>0</v>
      </c>
      <c r="AL923" s="21">
        <v>61500000</v>
      </c>
      <c r="AM923" s="21">
        <v>22500000</v>
      </c>
      <c r="AN923" s="21">
        <v>0</v>
      </c>
      <c r="AO923" s="21">
        <v>0</v>
      </c>
      <c r="AP923" s="21">
        <v>0</v>
      </c>
      <c r="AQ923" s="21">
        <v>0</v>
      </c>
      <c r="AR923" s="21">
        <v>0</v>
      </c>
      <c r="AS923" s="2"/>
      <c r="AT923" s="2"/>
      <c r="AU923" s="2"/>
      <c r="AV923" s="2"/>
      <c r="AW923" s="2"/>
      <c r="AX923" s="2"/>
      <c r="AY923" s="2"/>
      <c r="AZ923" s="2"/>
      <c r="BA923" s="2"/>
      <c r="BB923" s="2"/>
      <c r="BC923" s="2"/>
    </row>
    <row r="924" spans="8:55" ht="29" x14ac:dyDescent="0.35">
      <c r="H924" s="16" t="str">
        <f xml:space="preserve"> _xll.EPMOlapMemberO("[CONTRATO].[PARENTH1].[C81312024]","","C81312024","","000;001")</f>
        <v>C81312024</v>
      </c>
      <c r="I924" s="16" t="str">
        <f xml:space="preserve"> _xll.EPMOlapMemberO("[AREA].[PARENTH1].[10000000025005]","","Gcia. Administración","","000;001")</f>
        <v>Gcia. Administración</v>
      </c>
      <c r="J924" s="17" t="str">
        <f xml:space="preserve"> _xll.EPMOlapMemberO("[RUBRO].[PARENTH1].[5118150001]","","TRAMITES Y LICENCIAS","","000;001")</f>
        <v>TRAMITES Y LICENCIAS</v>
      </c>
      <c r="K924" s="18" t="s">
        <v>2996</v>
      </c>
      <c r="L924" s="18" t="s">
        <v>40</v>
      </c>
      <c r="M924" s="28" t="s">
        <v>452</v>
      </c>
      <c r="N924" s="18" t="s">
        <v>453</v>
      </c>
      <c r="O924" s="18" t="s">
        <v>454</v>
      </c>
      <c r="P924" s="28" t="s">
        <v>826</v>
      </c>
      <c r="Q924" s="28" t="s">
        <v>796</v>
      </c>
      <c r="R924" s="18" t="s">
        <v>40</v>
      </c>
      <c r="S924" s="18" t="s">
        <v>1048</v>
      </c>
      <c r="T924" s="18" t="s">
        <v>49</v>
      </c>
      <c r="U924" s="18" t="s">
        <v>2997</v>
      </c>
      <c r="V924" s="18" t="s">
        <v>459</v>
      </c>
      <c r="W924" s="18" t="s">
        <v>67</v>
      </c>
      <c r="X924" s="18" t="s">
        <v>40</v>
      </c>
      <c r="Y924" s="18" t="s">
        <v>40</v>
      </c>
      <c r="Z924" s="19" t="s">
        <v>68</v>
      </c>
      <c r="AA924" s="20">
        <v>307461977278</v>
      </c>
      <c r="AB924" s="19">
        <v>40000000</v>
      </c>
      <c r="AC924" s="21">
        <v>0</v>
      </c>
      <c r="AD924" s="21">
        <v>0</v>
      </c>
      <c r="AE924" s="21">
        <v>0</v>
      </c>
      <c r="AF924" s="21">
        <v>0</v>
      </c>
      <c r="AG924" s="21">
        <v>0</v>
      </c>
      <c r="AH924" s="21">
        <v>0</v>
      </c>
      <c r="AI924" s="21">
        <v>0</v>
      </c>
      <c r="AJ924" s="21">
        <v>0</v>
      </c>
      <c r="AK924" s="21">
        <v>0</v>
      </c>
      <c r="AL924" s="21">
        <v>0</v>
      </c>
      <c r="AM924" s="21">
        <v>40000000</v>
      </c>
      <c r="AN924" s="21">
        <v>0</v>
      </c>
      <c r="AO924" s="21">
        <v>0</v>
      </c>
      <c r="AP924" s="21">
        <v>0</v>
      </c>
      <c r="AQ924" s="21">
        <v>0</v>
      </c>
      <c r="AR924" s="21">
        <v>0</v>
      </c>
      <c r="AS924" s="2"/>
      <c r="AT924" s="2"/>
      <c r="AU924" s="2"/>
      <c r="AV924" s="2"/>
      <c r="AW924" s="2"/>
      <c r="AX924" s="2"/>
      <c r="AY924" s="2"/>
      <c r="AZ924" s="2"/>
      <c r="BA924" s="2"/>
      <c r="BB924" s="2"/>
      <c r="BC924" s="2"/>
    </row>
    <row r="925" spans="8:55" ht="43.5" x14ac:dyDescent="0.35">
      <c r="H925" s="16" t="str">
        <f xml:space="preserve"> _xll.EPMOlapMemberO("[CONTRATO].[PARENTH1].[C81322024]","","C81322024","","000;001")</f>
        <v>C81322024</v>
      </c>
      <c r="I925" s="16" t="str">
        <f xml:space="preserve"> _xll.EPMOlapMemberO("[AREA].[PARENTH1].[10000000025005]","","Gcia. Administración","","000;001")</f>
        <v>Gcia. Administración</v>
      </c>
      <c r="J925" s="17" t="str">
        <f xml:space="preserve"> _xll.EPMOlapMemberO("[RUBRO].[PARENTH1].[5118150001]","","TRAMITES Y LICENCIAS","","000;001")</f>
        <v>TRAMITES Y LICENCIAS</v>
      </c>
      <c r="K925" s="18" t="s">
        <v>2998</v>
      </c>
      <c r="L925" s="18" t="s">
        <v>40</v>
      </c>
      <c r="M925" s="28" t="s">
        <v>452</v>
      </c>
      <c r="N925" s="18" t="s">
        <v>453</v>
      </c>
      <c r="O925" s="18" t="s">
        <v>454</v>
      </c>
      <c r="P925" s="28" t="s">
        <v>501</v>
      </c>
      <c r="Q925" s="28" t="s">
        <v>796</v>
      </c>
      <c r="R925" s="18" t="s">
        <v>40</v>
      </c>
      <c r="S925" s="18" t="s">
        <v>1048</v>
      </c>
      <c r="T925" s="18" t="s">
        <v>49</v>
      </c>
      <c r="U925" s="18" t="s">
        <v>829</v>
      </c>
      <c r="V925" s="18" t="s">
        <v>459</v>
      </c>
      <c r="W925" s="18" t="s">
        <v>67</v>
      </c>
      <c r="X925" s="18" t="s">
        <v>40</v>
      </c>
      <c r="Y925" s="18" t="s">
        <v>40</v>
      </c>
      <c r="Z925" s="19" t="s">
        <v>68</v>
      </c>
      <c r="AA925" s="20">
        <v>307461977278</v>
      </c>
      <c r="AB925" s="19">
        <v>12000000</v>
      </c>
      <c r="AC925" s="21">
        <v>0</v>
      </c>
      <c r="AD925" s="21">
        <v>0</v>
      </c>
      <c r="AE925" s="21">
        <v>0</v>
      </c>
      <c r="AF925" s="21">
        <v>0</v>
      </c>
      <c r="AG925" s="21">
        <v>0</v>
      </c>
      <c r="AH925" s="21">
        <v>0</v>
      </c>
      <c r="AI925" s="21">
        <v>0</v>
      </c>
      <c r="AJ925" s="21">
        <v>0</v>
      </c>
      <c r="AK925" s="21">
        <v>0</v>
      </c>
      <c r="AL925" s="21">
        <v>0</v>
      </c>
      <c r="AM925" s="21">
        <v>12000000</v>
      </c>
      <c r="AN925" s="21">
        <v>0</v>
      </c>
      <c r="AO925" s="21">
        <v>0</v>
      </c>
      <c r="AP925" s="21">
        <v>0</v>
      </c>
      <c r="AQ925" s="21">
        <v>0</v>
      </c>
      <c r="AR925" s="21">
        <v>0</v>
      </c>
      <c r="AS925" s="2"/>
      <c r="AT925" s="2"/>
      <c r="AU925" s="2"/>
      <c r="AV925" s="2"/>
      <c r="AW925" s="2"/>
      <c r="AX925" s="2"/>
      <c r="AY925" s="2"/>
      <c r="AZ925" s="2"/>
      <c r="BA925" s="2"/>
      <c r="BB925" s="2"/>
      <c r="BC925" s="2"/>
    </row>
    <row r="926" spans="8:55" ht="26" x14ac:dyDescent="0.35">
      <c r="H926" s="16" t="str">
        <f xml:space="preserve"> _xll.EPMOlapMemberO("[CONTRATO].[PARENTH1].[C81332024]","","C81332024","","000;001")</f>
        <v>C81332024</v>
      </c>
      <c r="I926" s="16" t="str">
        <f xml:space="preserve"> _xll.EPMOlapMemberO("[AREA].[PARENTH1].[10000000025005]","","Gcia. Administración","","000;001")</f>
        <v>Gcia. Administración</v>
      </c>
      <c r="J926" s="17" t="str">
        <f xml:space="preserve"> _xll.EPMOlapMemberO("[RUBRO].[PARENTH1].[5118150001]","","TRAMITES Y LICENCIAS","","000;001")</f>
        <v>TRAMITES Y LICENCIAS</v>
      </c>
      <c r="K926" s="18" t="s">
        <v>2999</v>
      </c>
      <c r="L926" s="18" t="s">
        <v>40</v>
      </c>
      <c r="M926" s="28" t="s">
        <v>452</v>
      </c>
      <c r="N926" s="18" t="s">
        <v>453</v>
      </c>
      <c r="O926" s="18" t="s">
        <v>454</v>
      </c>
      <c r="P926" s="28" t="s">
        <v>831</v>
      </c>
      <c r="Q926" s="28" t="s">
        <v>796</v>
      </c>
      <c r="R926" s="18" t="s">
        <v>40</v>
      </c>
      <c r="S926" s="18" t="s">
        <v>1034</v>
      </c>
      <c r="T926" s="18" t="s">
        <v>49</v>
      </c>
      <c r="U926" s="18" t="s">
        <v>3000</v>
      </c>
      <c r="V926" s="18" t="s">
        <v>459</v>
      </c>
      <c r="W926" s="18" t="s">
        <v>67</v>
      </c>
      <c r="X926" s="18" t="s">
        <v>40</v>
      </c>
      <c r="Y926" s="18" t="s">
        <v>40</v>
      </c>
      <c r="Z926" s="19" t="s">
        <v>68</v>
      </c>
      <c r="AA926" s="20">
        <v>307461977278</v>
      </c>
      <c r="AB926" s="19">
        <v>50000000</v>
      </c>
      <c r="AC926" s="21">
        <v>0</v>
      </c>
      <c r="AD926" s="21">
        <v>0</v>
      </c>
      <c r="AE926" s="21">
        <v>0</v>
      </c>
      <c r="AF926" s="21">
        <v>0</v>
      </c>
      <c r="AG926" s="21">
        <v>0</v>
      </c>
      <c r="AH926" s="21">
        <v>0</v>
      </c>
      <c r="AI926" s="21">
        <v>0</v>
      </c>
      <c r="AJ926" s="21">
        <v>0</v>
      </c>
      <c r="AK926" s="21">
        <v>0</v>
      </c>
      <c r="AL926" s="21">
        <v>32500000</v>
      </c>
      <c r="AM926" s="21">
        <v>17500000</v>
      </c>
      <c r="AN926" s="21">
        <v>0</v>
      </c>
      <c r="AO926" s="21">
        <v>0</v>
      </c>
      <c r="AP926" s="21">
        <v>0</v>
      </c>
      <c r="AQ926" s="21">
        <v>0</v>
      </c>
      <c r="AR926" s="21">
        <v>0</v>
      </c>
      <c r="AS926" s="2"/>
      <c r="AT926" s="2"/>
      <c r="AU926" s="2"/>
      <c r="AV926" s="2"/>
      <c r="AW926" s="2"/>
      <c r="AX926" s="2"/>
      <c r="AY926" s="2"/>
      <c r="AZ926" s="2"/>
      <c r="BA926" s="2"/>
      <c r="BB926" s="2"/>
      <c r="BC926" s="2"/>
    </row>
    <row r="927" spans="8:55" ht="29" x14ac:dyDescent="0.35">
      <c r="H927" s="16" t="str">
        <f xml:space="preserve"> _xll.EPMOlapMemberO("[CONTRATO].[PARENTH1].[C81342024]","","C81342024","","000;001")</f>
        <v>C81342024</v>
      </c>
      <c r="I927" s="16" t="str">
        <f xml:space="preserve"> _xll.EPMOlapMemberO("[AREA].[PARENTH1].[10000000025005]","","Gcia. Administración","","000;001")</f>
        <v>Gcia. Administración</v>
      </c>
      <c r="J927" s="17" t="str">
        <f xml:space="preserve"> _xll.EPMOlapMemberO("[RUBRO].[PARENTH1].[5118150001]","","TRAMITES Y LICENCIAS","","000;001")</f>
        <v>TRAMITES Y LICENCIAS</v>
      </c>
      <c r="K927" s="18" t="s">
        <v>3001</v>
      </c>
      <c r="L927" s="18" t="s">
        <v>40</v>
      </c>
      <c r="M927" s="28" t="s">
        <v>452</v>
      </c>
      <c r="N927" s="18" t="s">
        <v>453</v>
      </c>
      <c r="O927" s="18" t="s">
        <v>454</v>
      </c>
      <c r="P927" s="28" t="s">
        <v>834</v>
      </c>
      <c r="Q927" s="28" t="s">
        <v>796</v>
      </c>
      <c r="R927" s="18" t="s">
        <v>40</v>
      </c>
      <c r="S927" s="18" t="s">
        <v>1034</v>
      </c>
      <c r="T927" s="18" t="s">
        <v>49</v>
      </c>
      <c r="U927" s="18" t="s">
        <v>835</v>
      </c>
      <c r="V927" s="18" t="s">
        <v>459</v>
      </c>
      <c r="W927" s="18" t="s">
        <v>67</v>
      </c>
      <c r="X927" s="18" t="s">
        <v>40</v>
      </c>
      <c r="Y927" s="18" t="s">
        <v>40</v>
      </c>
      <c r="Z927" s="19" t="s">
        <v>68</v>
      </c>
      <c r="AA927" s="20">
        <v>307461977278</v>
      </c>
      <c r="AB927" s="19">
        <v>34000000</v>
      </c>
      <c r="AC927" s="21">
        <v>0</v>
      </c>
      <c r="AD927" s="21">
        <v>0</v>
      </c>
      <c r="AE927" s="21">
        <v>0</v>
      </c>
      <c r="AF927" s="21">
        <v>0</v>
      </c>
      <c r="AG927" s="21">
        <v>0</v>
      </c>
      <c r="AH927" s="21">
        <v>0</v>
      </c>
      <c r="AI927" s="21">
        <v>0</v>
      </c>
      <c r="AJ927" s="21">
        <v>0</v>
      </c>
      <c r="AK927" s="21">
        <v>0</v>
      </c>
      <c r="AL927" s="21">
        <v>24480000</v>
      </c>
      <c r="AM927" s="21">
        <v>9520000</v>
      </c>
      <c r="AN927" s="21">
        <v>0</v>
      </c>
      <c r="AO927" s="21">
        <v>0</v>
      </c>
      <c r="AP927" s="21">
        <v>0</v>
      </c>
      <c r="AQ927" s="21">
        <v>0</v>
      </c>
      <c r="AR927" s="21">
        <v>0</v>
      </c>
      <c r="AS927" s="2"/>
      <c r="AT927" s="2"/>
      <c r="AU927" s="2"/>
      <c r="AV927" s="2"/>
      <c r="AW927" s="2"/>
      <c r="AX927" s="2"/>
      <c r="AY927" s="2"/>
      <c r="AZ927" s="2"/>
      <c r="BA927" s="2"/>
      <c r="BB927" s="2"/>
      <c r="BC927" s="2"/>
    </row>
    <row r="928" spans="8:55" ht="26" x14ac:dyDescent="0.35">
      <c r="H928" s="16" t="str">
        <f xml:space="preserve"> _xll.EPMOlapMemberO("[CONTRATO].[PARENTH1].[C81352024]","","C81352024","","000;001")</f>
        <v>C81352024</v>
      </c>
      <c r="I928" s="16" t="str">
        <f xml:space="preserve"> _xll.EPMOlapMemberO("[AREA].[PARENTH1].[10000000025005]","","Gcia. Administración","","000;001")</f>
        <v>Gcia. Administración</v>
      </c>
      <c r="J928" s="17" t="str">
        <f xml:space="preserve"> _xll.EPMOlapMemberO("[RUBRO].[PARENTH1].[5118150001]","","TRAMITES Y LICENCIAS","","000;001")</f>
        <v>TRAMITES Y LICENCIAS</v>
      </c>
      <c r="K928" s="18" t="s">
        <v>3002</v>
      </c>
      <c r="L928" s="18" t="s">
        <v>40</v>
      </c>
      <c r="M928" s="28" t="s">
        <v>452</v>
      </c>
      <c r="N928" s="18" t="s">
        <v>453</v>
      </c>
      <c r="O928" s="18" t="s">
        <v>454</v>
      </c>
      <c r="P928" s="28" t="s">
        <v>841</v>
      </c>
      <c r="Q928" s="28" t="s">
        <v>796</v>
      </c>
      <c r="R928" s="18" t="s">
        <v>40</v>
      </c>
      <c r="S928" s="18" t="s">
        <v>945</v>
      </c>
      <c r="T928" s="18" t="s">
        <v>49</v>
      </c>
      <c r="U928" s="18" t="s">
        <v>815</v>
      </c>
      <c r="V928" s="18" t="s">
        <v>459</v>
      </c>
      <c r="W928" s="18" t="s">
        <v>67</v>
      </c>
      <c r="X928" s="18" t="s">
        <v>40</v>
      </c>
      <c r="Y928" s="18" t="s">
        <v>40</v>
      </c>
      <c r="Z928" s="19" t="s">
        <v>68</v>
      </c>
      <c r="AA928" s="20">
        <v>307461977278</v>
      </c>
      <c r="AB928" s="19">
        <v>340000000</v>
      </c>
      <c r="AC928" s="21">
        <v>0</v>
      </c>
      <c r="AD928" s="21">
        <v>0</v>
      </c>
      <c r="AE928" s="21">
        <v>0</v>
      </c>
      <c r="AF928" s="21">
        <v>0</v>
      </c>
      <c r="AG928" s="21">
        <v>0</v>
      </c>
      <c r="AH928" s="21">
        <v>0</v>
      </c>
      <c r="AI928" s="21">
        <v>0</v>
      </c>
      <c r="AJ928" s="21">
        <v>0</v>
      </c>
      <c r="AK928" s="21">
        <v>122650000</v>
      </c>
      <c r="AL928" s="21">
        <v>122650000</v>
      </c>
      <c r="AM928" s="21">
        <v>61325000</v>
      </c>
      <c r="AN928" s="21">
        <v>33375000</v>
      </c>
      <c r="AO928" s="21">
        <v>0</v>
      </c>
      <c r="AP928" s="21">
        <v>0</v>
      </c>
      <c r="AQ928" s="21">
        <v>0</v>
      </c>
      <c r="AR928" s="21">
        <v>0</v>
      </c>
      <c r="AS928" s="2"/>
      <c r="AT928" s="2"/>
      <c r="AU928" s="2"/>
      <c r="AV928" s="2"/>
      <c r="AW928" s="2"/>
      <c r="AX928" s="2"/>
      <c r="AY928" s="2"/>
      <c r="AZ928" s="2"/>
      <c r="BA928" s="2"/>
      <c r="BB928" s="2"/>
      <c r="BC928" s="2"/>
    </row>
    <row r="929" spans="8:55" ht="29" x14ac:dyDescent="0.35">
      <c r="H929" s="16" t="str">
        <f xml:space="preserve"> _xll.EPMOlapMemberO("[CONTRATO].[PARENTH1].[C81362024]","","C81362024","","000;001")</f>
        <v>C81362024</v>
      </c>
      <c r="I929" s="16" t="str">
        <f xml:space="preserve"> _xll.EPMOlapMemberO("[AREA].[PARENTH1].[10000000025005]","","Gcia. Administración","","000;001")</f>
        <v>Gcia. Administración</v>
      </c>
      <c r="J929" s="17" t="str">
        <f xml:space="preserve"> _xll.EPMOlapMemberO("[RUBRO].[PARENTH1].[5118150001]","","TRAMITES Y LICENCIAS","","000;001")</f>
        <v>TRAMITES Y LICENCIAS</v>
      </c>
      <c r="K929" s="18" t="s">
        <v>3003</v>
      </c>
      <c r="L929" s="18" t="s">
        <v>40</v>
      </c>
      <c r="M929" s="28" t="s">
        <v>452</v>
      </c>
      <c r="N929" s="18" t="s">
        <v>453</v>
      </c>
      <c r="O929" s="18" t="s">
        <v>454</v>
      </c>
      <c r="P929" s="28" t="s">
        <v>516</v>
      </c>
      <c r="Q929" s="28" t="s">
        <v>796</v>
      </c>
      <c r="R929" s="18" t="s">
        <v>40</v>
      </c>
      <c r="S929" s="18" t="s">
        <v>2863</v>
      </c>
      <c r="T929" s="18" t="s">
        <v>35</v>
      </c>
      <c r="U929" s="18" t="s">
        <v>852</v>
      </c>
      <c r="V929" s="18" t="s">
        <v>459</v>
      </c>
      <c r="W929" s="18" t="s">
        <v>67</v>
      </c>
      <c r="X929" s="18" t="s">
        <v>40</v>
      </c>
      <c r="Y929" s="18" t="s">
        <v>40</v>
      </c>
      <c r="Z929" s="19" t="s">
        <v>68</v>
      </c>
      <c r="AA929" s="20">
        <v>307461977278</v>
      </c>
      <c r="AB929" s="19">
        <v>285000000</v>
      </c>
      <c r="AC929" s="21">
        <v>0</v>
      </c>
      <c r="AD929" s="21">
        <v>0</v>
      </c>
      <c r="AE929" s="21">
        <v>0</v>
      </c>
      <c r="AF929" s="21">
        <v>0</v>
      </c>
      <c r="AG929" s="21">
        <v>0</v>
      </c>
      <c r="AH929" s="21">
        <v>0</v>
      </c>
      <c r="AI929" s="21">
        <v>0</v>
      </c>
      <c r="AJ929" s="21">
        <v>71250000</v>
      </c>
      <c r="AK929" s="21">
        <v>79800000</v>
      </c>
      <c r="AL929" s="21">
        <v>74100000</v>
      </c>
      <c r="AM929" s="21">
        <v>34200000</v>
      </c>
      <c r="AN929" s="21">
        <v>25650000</v>
      </c>
      <c r="AO929" s="21">
        <v>0</v>
      </c>
      <c r="AP929" s="21">
        <v>0</v>
      </c>
      <c r="AQ929" s="21">
        <v>0</v>
      </c>
      <c r="AR929" s="21">
        <v>0</v>
      </c>
      <c r="AS929" s="2"/>
      <c r="AT929" s="2"/>
      <c r="AU929" s="2"/>
      <c r="AV929" s="2"/>
      <c r="AW929" s="2"/>
      <c r="AX929" s="2"/>
      <c r="AY929" s="2"/>
      <c r="AZ929" s="2"/>
      <c r="BA929" s="2"/>
      <c r="BB929" s="2"/>
      <c r="BC929" s="2"/>
    </row>
    <row r="930" spans="8:55" ht="29" x14ac:dyDescent="0.35">
      <c r="H930" s="16" t="str">
        <f xml:space="preserve"> _xll.EPMOlapMemberO("[CONTRATO].[PARENTH1].[C56442024]","","C56442024","","000;001")</f>
        <v>C56442024</v>
      </c>
      <c r="I930" s="16" t="str">
        <f xml:space="preserve"> _xll.EPMOlapMemberO("[AREA].[PARENTH1].[10000000033005]","","Gcia. Gestión Financ","","000;001")</f>
        <v>Gcia. Gestión Financ</v>
      </c>
      <c r="J930" s="17" t="str">
        <f xml:space="preserve"> _xll.EPMOlapMemberO("[RUBRO].[PARENTH1].[5130200000]","","AVALUOS","","000;001")</f>
        <v>AVALUOS</v>
      </c>
      <c r="K930" s="18" t="s">
        <v>3004</v>
      </c>
      <c r="L930" s="18" t="s">
        <v>40</v>
      </c>
      <c r="M930" s="28" t="s">
        <v>124</v>
      </c>
      <c r="N930" s="18" t="s">
        <v>29</v>
      </c>
      <c r="O930" s="18" t="s">
        <v>61</v>
      </c>
      <c r="P930" s="28" t="s">
        <v>3005</v>
      </c>
      <c r="Q930" s="28" t="s">
        <v>3006</v>
      </c>
      <c r="R930" s="18" t="s">
        <v>1252</v>
      </c>
      <c r="S930" s="18" t="s">
        <v>1414</v>
      </c>
      <c r="T930" s="18" t="s">
        <v>35</v>
      </c>
      <c r="U930" s="18" t="s">
        <v>1255</v>
      </c>
      <c r="V930" s="18" t="s">
        <v>131</v>
      </c>
      <c r="W930" s="18" t="s">
        <v>67</v>
      </c>
      <c r="X930" s="18" t="s">
        <v>58</v>
      </c>
      <c r="Y930" s="18" t="s">
        <v>40</v>
      </c>
      <c r="Z930" s="19" t="s">
        <v>68</v>
      </c>
      <c r="AA930" s="20">
        <v>18167183063</v>
      </c>
      <c r="AB930" s="19">
        <v>38018658</v>
      </c>
      <c r="AC930" s="21">
        <v>0</v>
      </c>
      <c r="AD930" s="21">
        <v>0</v>
      </c>
      <c r="AE930" s="21">
        <v>0</v>
      </c>
      <c r="AF930" s="21">
        <v>0</v>
      </c>
      <c r="AG930" s="21">
        <v>0</v>
      </c>
      <c r="AH930" s="21">
        <v>0</v>
      </c>
      <c r="AI930" s="21">
        <v>0</v>
      </c>
      <c r="AJ930" s="21">
        <v>6336443</v>
      </c>
      <c r="AK930" s="21">
        <v>6336443</v>
      </c>
      <c r="AL930" s="21">
        <v>6336443</v>
      </c>
      <c r="AM930" s="21">
        <v>6336443</v>
      </c>
      <c r="AN930" s="21">
        <v>12672886</v>
      </c>
      <c r="AO930" s="21">
        <v>0</v>
      </c>
      <c r="AP930" s="21">
        <v>0</v>
      </c>
      <c r="AQ930" s="21">
        <v>0</v>
      </c>
      <c r="AR930" s="21">
        <v>0</v>
      </c>
      <c r="AS930" s="2"/>
      <c r="AT930" s="2"/>
      <c r="AU930" s="2"/>
      <c r="AV930" s="2"/>
      <c r="AW930" s="2"/>
      <c r="AX930" s="2"/>
      <c r="AY930" s="2"/>
      <c r="AZ930" s="2"/>
      <c r="BA930" s="2"/>
      <c r="BB930" s="2"/>
      <c r="BC930" s="2"/>
    </row>
    <row r="931" spans="8:55" ht="29" x14ac:dyDescent="0.35">
      <c r="H931" s="16" t="str">
        <f xml:space="preserve"> _xll.EPMOlapMemberO("[CONTRATO].[PARENTH1].[C77712024]","","C77712024","","000;001")</f>
        <v>C77712024</v>
      </c>
      <c r="I931" s="16" t="str">
        <f xml:space="preserve"> _xll.EPMOlapMemberO("[AREA].[PARENTH1].[10000000025005]","","Gcia. Administración","","000;001")</f>
        <v>Gcia. Administración</v>
      </c>
      <c r="J931" s="17" t="str">
        <f xml:space="preserve"> _xll.EPMOlapMemberO("[RUBRO].[PARENTH1].[5118150001]","","TRAMITES Y LICENCIAS","","000;001")</f>
        <v>TRAMITES Y LICENCIAS</v>
      </c>
      <c r="K931" s="18" t="s">
        <v>3007</v>
      </c>
      <c r="L931" s="18" t="s">
        <v>40</v>
      </c>
      <c r="M931" s="28" t="s">
        <v>452</v>
      </c>
      <c r="N931" s="18" t="s">
        <v>453</v>
      </c>
      <c r="O931" s="18" t="s">
        <v>454</v>
      </c>
      <c r="P931" s="28" t="s">
        <v>3008</v>
      </c>
      <c r="Q931" s="28" t="s">
        <v>486</v>
      </c>
      <c r="R931" s="18" t="s">
        <v>40</v>
      </c>
      <c r="S931" s="18" t="s">
        <v>1419</v>
      </c>
      <c r="T931" s="18" t="s">
        <v>35</v>
      </c>
      <c r="U931" s="18" t="s">
        <v>3009</v>
      </c>
      <c r="V931" s="18" t="s">
        <v>459</v>
      </c>
      <c r="W931" s="18" t="s">
        <v>67</v>
      </c>
      <c r="X931" s="18" t="s">
        <v>40</v>
      </c>
      <c r="Y931" s="18" t="s">
        <v>40</v>
      </c>
      <c r="Z931" s="19" t="s">
        <v>68</v>
      </c>
      <c r="AA931" s="20">
        <v>307461977278</v>
      </c>
      <c r="AB931" s="19">
        <v>120000000</v>
      </c>
      <c r="AC931" s="21">
        <v>0</v>
      </c>
      <c r="AD931" s="21">
        <v>0</v>
      </c>
      <c r="AE931" s="21">
        <v>12000000</v>
      </c>
      <c r="AF931" s="21">
        <v>12000000</v>
      </c>
      <c r="AG931" s="21">
        <v>12000000</v>
      </c>
      <c r="AH931" s="21">
        <v>12000000</v>
      </c>
      <c r="AI931" s="21">
        <v>12000000</v>
      </c>
      <c r="AJ931" s="21">
        <v>12000000</v>
      </c>
      <c r="AK931" s="21">
        <v>12000000</v>
      </c>
      <c r="AL931" s="21">
        <v>12000000</v>
      </c>
      <c r="AM931" s="21">
        <v>12000000</v>
      </c>
      <c r="AN931" s="21">
        <v>12000000</v>
      </c>
      <c r="AO931" s="21">
        <v>0</v>
      </c>
      <c r="AP931" s="21">
        <v>0</v>
      </c>
      <c r="AQ931" s="21">
        <v>0</v>
      </c>
      <c r="AR931" s="21">
        <v>0</v>
      </c>
      <c r="AS931" s="2"/>
      <c r="AT931" s="2"/>
      <c r="AU931" s="2"/>
      <c r="AV931" s="2"/>
      <c r="AW931" s="2"/>
      <c r="AX931" s="2"/>
      <c r="AY931" s="2"/>
      <c r="AZ931" s="2"/>
      <c r="BA931" s="2"/>
      <c r="BB931" s="2"/>
      <c r="BC931" s="2"/>
    </row>
    <row r="932" spans="8:55" ht="26" x14ac:dyDescent="0.35">
      <c r="H932" s="16" t="str">
        <f xml:space="preserve"> _xll.EPMOlapMemberO("[CONTRATO].[PARENTH1].[C77722024]","","C77722024","","000;001")</f>
        <v>C77722024</v>
      </c>
      <c r="I932" s="16" t="str">
        <f xml:space="preserve"> _xll.EPMOlapMemberO("[AREA].[PARENTH1].[10000000025005]","","Gcia. Administración","","000;001")</f>
        <v>Gcia. Administración</v>
      </c>
      <c r="J932" s="17" t="str">
        <f xml:space="preserve"> _xll.EPMOlapMemberO("[RUBRO].[PARENTH1].[5118150001]","","TRAMITES Y LICENCIAS","","000;001")</f>
        <v>TRAMITES Y LICENCIAS</v>
      </c>
      <c r="K932" s="18" t="s">
        <v>3010</v>
      </c>
      <c r="L932" s="18" t="s">
        <v>40</v>
      </c>
      <c r="M932" s="28" t="s">
        <v>452</v>
      </c>
      <c r="N932" s="18" t="s">
        <v>453</v>
      </c>
      <c r="O932" s="18" t="s">
        <v>454</v>
      </c>
      <c r="P932" s="28" t="s">
        <v>3011</v>
      </c>
      <c r="Q932" s="28" t="s">
        <v>486</v>
      </c>
      <c r="R932" s="18" t="s">
        <v>40</v>
      </c>
      <c r="S932" s="18" t="s">
        <v>1419</v>
      </c>
      <c r="T932" s="18" t="s">
        <v>35</v>
      </c>
      <c r="U932" s="18" t="s">
        <v>3012</v>
      </c>
      <c r="V932" s="18" t="s">
        <v>459</v>
      </c>
      <c r="W932" s="18" t="s">
        <v>67</v>
      </c>
      <c r="X932" s="18" t="s">
        <v>40</v>
      </c>
      <c r="Y932" s="18" t="s">
        <v>40</v>
      </c>
      <c r="Z932" s="19" t="s">
        <v>68</v>
      </c>
      <c r="AA932" s="20">
        <v>307461977278</v>
      </c>
      <c r="AB932" s="19">
        <v>300000000</v>
      </c>
      <c r="AC932" s="21">
        <v>0</v>
      </c>
      <c r="AD932" s="21">
        <v>0</v>
      </c>
      <c r="AE932" s="21">
        <v>30000000</v>
      </c>
      <c r="AF932" s="21">
        <v>30000000</v>
      </c>
      <c r="AG932" s="21">
        <v>30000000</v>
      </c>
      <c r="AH932" s="21">
        <v>30000000</v>
      </c>
      <c r="AI932" s="21">
        <v>30000000</v>
      </c>
      <c r="AJ932" s="21">
        <v>30000000</v>
      </c>
      <c r="AK932" s="21">
        <v>30000000</v>
      </c>
      <c r="AL932" s="21">
        <v>30000000</v>
      </c>
      <c r="AM932" s="21">
        <v>30000000</v>
      </c>
      <c r="AN932" s="21">
        <v>30000000</v>
      </c>
      <c r="AO932" s="21">
        <v>0</v>
      </c>
      <c r="AP932" s="21">
        <v>0</v>
      </c>
      <c r="AQ932" s="21">
        <v>0</v>
      </c>
      <c r="AR932" s="21">
        <v>0</v>
      </c>
      <c r="AS932" s="2"/>
      <c r="AT932" s="2"/>
      <c r="AU932" s="2"/>
      <c r="AV932" s="2"/>
      <c r="AW932" s="2"/>
      <c r="AX932" s="2"/>
      <c r="AY932" s="2"/>
      <c r="AZ932" s="2"/>
      <c r="BA932" s="2"/>
      <c r="BB932" s="2"/>
      <c r="BC932" s="2"/>
    </row>
    <row r="933" spans="8:55" ht="29" x14ac:dyDescent="0.35">
      <c r="H933" s="16" t="str">
        <f xml:space="preserve"> _xll.EPMOlapMemberO("[CONTRATO].[PARENTH1].[C77732024]","","C77732024","","000;001")</f>
        <v>C77732024</v>
      </c>
      <c r="I933" s="16" t="str">
        <f xml:space="preserve"> _xll.EPMOlapMemberO("[AREA].[PARENTH1].[10000000025005]","","Gcia. Administración","","000;001")</f>
        <v>Gcia. Administración</v>
      </c>
      <c r="J933" s="17" t="str">
        <f xml:space="preserve"> _xll.EPMOlapMemberO("[RUBRO].[PARENTH1].[5118150001]","","TRAMITES Y LICENCIAS","","000;001")</f>
        <v>TRAMITES Y LICENCIAS</v>
      </c>
      <c r="K933" s="18" t="s">
        <v>3013</v>
      </c>
      <c r="L933" s="18" t="s">
        <v>40</v>
      </c>
      <c r="M933" s="28" t="s">
        <v>452</v>
      </c>
      <c r="N933" s="18" t="s">
        <v>453</v>
      </c>
      <c r="O933" s="18" t="s">
        <v>454</v>
      </c>
      <c r="P933" s="28" t="s">
        <v>3014</v>
      </c>
      <c r="Q933" s="28" t="s">
        <v>486</v>
      </c>
      <c r="R933" s="18" t="s">
        <v>40</v>
      </c>
      <c r="S933" s="18" t="s">
        <v>1419</v>
      </c>
      <c r="T933" s="18" t="s">
        <v>35</v>
      </c>
      <c r="U933" s="18" t="s">
        <v>3015</v>
      </c>
      <c r="V933" s="18" t="s">
        <v>459</v>
      </c>
      <c r="W933" s="18" t="s">
        <v>67</v>
      </c>
      <c r="X933" s="18" t="s">
        <v>40</v>
      </c>
      <c r="Y933" s="18" t="s">
        <v>40</v>
      </c>
      <c r="Z933" s="19" t="s">
        <v>68</v>
      </c>
      <c r="AA933" s="20">
        <v>307461977278</v>
      </c>
      <c r="AB933" s="19">
        <v>380000000</v>
      </c>
      <c r="AC933" s="21">
        <v>0</v>
      </c>
      <c r="AD933" s="21">
        <v>0</v>
      </c>
      <c r="AE933" s="21">
        <v>38000000</v>
      </c>
      <c r="AF933" s="21">
        <v>38000000</v>
      </c>
      <c r="AG933" s="21">
        <v>38000000</v>
      </c>
      <c r="AH933" s="21">
        <v>38000000</v>
      </c>
      <c r="AI933" s="21">
        <v>38000000</v>
      </c>
      <c r="AJ933" s="21">
        <v>38000000</v>
      </c>
      <c r="AK933" s="21">
        <v>38000000</v>
      </c>
      <c r="AL933" s="21">
        <v>38000000</v>
      </c>
      <c r="AM933" s="21">
        <v>38000000</v>
      </c>
      <c r="AN933" s="21">
        <v>38000000</v>
      </c>
      <c r="AO933" s="21">
        <v>0</v>
      </c>
      <c r="AP933" s="21">
        <v>0</v>
      </c>
      <c r="AQ933" s="21">
        <v>0</v>
      </c>
      <c r="AR933" s="21">
        <v>0</v>
      </c>
      <c r="AS933" s="2"/>
      <c r="AT933" s="2"/>
      <c r="AU933" s="2"/>
      <c r="AV933" s="2"/>
      <c r="AW933" s="2"/>
      <c r="AX933" s="2"/>
      <c r="AY933" s="2"/>
      <c r="AZ933" s="2"/>
      <c r="BA933" s="2"/>
      <c r="BB933" s="2"/>
      <c r="BC933" s="2"/>
    </row>
    <row r="934" spans="8:55" ht="26" x14ac:dyDescent="0.35">
      <c r="H934" s="16" t="str">
        <f xml:space="preserve"> _xll.EPMOlapMemberO("[CONTRATO].[PARENTH1].[C77742024]","","C77742024","","000;001")</f>
        <v>C77742024</v>
      </c>
      <c r="I934" s="16" t="str">
        <f xml:space="preserve"> _xll.EPMOlapMemberO("[AREA].[PARENTH1].[10000000025005]","","Gcia. Administración","","000;001")</f>
        <v>Gcia. Administración</v>
      </c>
      <c r="J934" s="17" t="str">
        <f xml:space="preserve"> _xll.EPMOlapMemberO("[RUBRO].[PARENTH1].[5118150001]","","TRAMITES Y LICENCIAS","","000;001")</f>
        <v>TRAMITES Y LICENCIAS</v>
      </c>
      <c r="K934" s="18" t="s">
        <v>3016</v>
      </c>
      <c r="L934" s="18" t="s">
        <v>40</v>
      </c>
      <c r="M934" s="28" t="s">
        <v>452</v>
      </c>
      <c r="N934" s="18" t="s">
        <v>453</v>
      </c>
      <c r="O934" s="18" t="s">
        <v>454</v>
      </c>
      <c r="P934" s="28" t="s">
        <v>3017</v>
      </c>
      <c r="Q934" s="28" t="s">
        <v>486</v>
      </c>
      <c r="R934" s="18" t="s">
        <v>40</v>
      </c>
      <c r="S934" s="18" t="s">
        <v>1419</v>
      </c>
      <c r="T934" s="18" t="s">
        <v>35</v>
      </c>
      <c r="U934" s="18" t="s">
        <v>3018</v>
      </c>
      <c r="V934" s="18" t="s">
        <v>459</v>
      </c>
      <c r="W934" s="18" t="s">
        <v>67</v>
      </c>
      <c r="X934" s="18" t="s">
        <v>40</v>
      </c>
      <c r="Y934" s="18" t="s">
        <v>40</v>
      </c>
      <c r="Z934" s="19" t="s">
        <v>68</v>
      </c>
      <c r="AA934" s="20">
        <v>307461977278</v>
      </c>
      <c r="AB934" s="19">
        <v>140000000</v>
      </c>
      <c r="AC934" s="21">
        <v>0</v>
      </c>
      <c r="AD934" s="21">
        <v>0</v>
      </c>
      <c r="AE934" s="21">
        <v>14000000</v>
      </c>
      <c r="AF934" s="21">
        <v>14000000</v>
      </c>
      <c r="AG934" s="21">
        <v>14000000</v>
      </c>
      <c r="AH934" s="21">
        <v>14000000</v>
      </c>
      <c r="AI934" s="21">
        <v>14000000</v>
      </c>
      <c r="AJ934" s="21">
        <v>14000000</v>
      </c>
      <c r="AK934" s="21">
        <v>14000000</v>
      </c>
      <c r="AL934" s="21">
        <v>14000000</v>
      </c>
      <c r="AM934" s="21">
        <v>14000000</v>
      </c>
      <c r="AN934" s="21">
        <v>14000000</v>
      </c>
      <c r="AO934" s="21">
        <v>0</v>
      </c>
      <c r="AP934" s="21">
        <v>0</v>
      </c>
      <c r="AQ934" s="21">
        <v>0</v>
      </c>
      <c r="AR934" s="21">
        <v>0</v>
      </c>
      <c r="AS934" s="2"/>
      <c r="AT934" s="2"/>
      <c r="AU934" s="2"/>
      <c r="AV934" s="2"/>
      <c r="AW934" s="2"/>
      <c r="AX934" s="2"/>
      <c r="AY934" s="2"/>
      <c r="AZ934" s="2"/>
      <c r="BA934" s="2"/>
      <c r="BB934" s="2"/>
      <c r="BC934" s="2"/>
    </row>
    <row r="935" spans="8:55" ht="26" x14ac:dyDescent="0.35">
      <c r="H935" s="16" t="str">
        <f xml:space="preserve"> _xll.EPMOlapMemberO("[CONTRATO].[PARENTH1].[C77752024]","","C77752024","","000;001")</f>
        <v>C77752024</v>
      </c>
      <c r="I935" s="16" t="str">
        <f xml:space="preserve"> _xll.EPMOlapMemberO("[AREA].[PARENTH1].[10000000025005]","","Gcia. Administración","","000;001")</f>
        <v>Gcia. Administración</v>
      </c>
      <c r="J935" s="17" t="str">
        <f xml:space="preserve"> _xll.EPMOlapMemberO("[RUBRO].[PARENTH1].[5118150001]","","TRAMITES Y LICENCIAS","","000;001")</f>
        <v>TRAMITES Y LICENCIAS</v>
      </c>
      <c r="K935" s="18" t="s">
        <v>3019</v>
      </c>
      <c r="L935" s="18" t="s">
        <v>40</v>
      </c>
      <c r="M935" s="28" t="s">
        <v>452</v>
      </c>
      <c r="N935" s="18" t="s">
        <v>453</v>
      </c>
      <c r="O935" s="18" t="s">
        <v>454</v>
      </c>
      <c r="P935" s="28" t="s">
        <v>3020</v>
      </c>
      <c r="Q935" s="28" t="s">
        <v>486</v>
      </c>
      <c r="R935" s="18" t="s">
        <v>40</v>
      </c>
      <c r="S935" s="18" t="s">
        <v>1419</v>
      </c>
      <c r="T935" s="18" t="s">
        <v>35</v>
      </c>
      <c r="U935" s="18" t="s">
        <v>3021</v>
      </c>
      <c r="V935" s="18" t="s">
        <v>459</v>
      </c>
      <c r="W935" s="18" t="s">
        <v>67</v>
      </c>
      <c r="X935" s="18" t="s">
        <v>40</v>
      </c>
      <c r="Y935" s="18" t="s">
        <v>40</v>
      </c>
      <c r="Z935" s="19" t="s">
        <v>68</v>
      </c>
      <c r="AA935" s="20">
        <v>307461977278</v>
      </c>
      <c r="AB935" s="19">
        <v>40000000</v>
      </c>
      <c r="AC935" s="21">
        <v>0</v>
      </c>
      <c r="AD935" s="21">
        <v>0</v>
      </c>
      <c r="AE935" s="21">
        <v>4000000</v>
      </c>
      <c r="AF935" s="21">
        <v>4000000</v>
      </c>
      <c r="AG935" s="21">
        <v>4000000</v>
      </c>
      <c r="AH935" s="21">
        <v>4000000</v>
      </c>
      <c r="AI935" s="21">
        <v>4000000</v>
      </c>
      <c r="AJ935" s="21">
        <v>4000000</v>
      </c>
      <c r="AK935" s="21">
        <v>4000000</v>
      </c>
      <c r="AL935" s="21">
        <v>4000000</v>
      </c>
      <c r="AM935" s="21">
        <v>4000000</v>
      </c>
      <c r="AN935" s="21">
        <v>4000000</v>
      </c>
      <c r="AO935" s="21">
        <v>0</v>
      </c>
      <c r="AP935" s="21">
        <v>0</v>
      </c>
      <c r="AQ935" s="21">
        <v>0</v>
      </c>
      <c r="AR935" s="21">
        <v>0</v>
      </c>
      <c r="AS935" s="2"/>
      <c r="AT935" s="2"/>
      <c r="AU935" s="2"/>
      <c r="AV935" s="2"/>
      <c r="AW935" s="2"/>
      <c r="AX935" s="2"/>
      <c r="AY935" s="2"/>
      <c r="AZ935" s="2"/>
      <c r="BA935" s="2"/>
      <c r="BB935" s="2"/>
      <c r="BC935" s="2"/>
    </row>
    <row r="936" spans="8:55" ht="26" x14ac:dyDescent="0.35">
      <c r="H936" s="16" t="str">
        <f xml:space="preserve"> _xll.EPMOlapMemberO("[CONTRATO].[PARENTH1].[C77762024]","","C77762024","","000;001")</f>
        <v>C77762024</v>
      </c>
      <c r="I936" s="16" t="str">
        <f xml:space="preserve"> _xll.EPMOlapMemberO("[AREA].[PARENTH1].[10000000025005]","","Gcia. Administración","","000;001")</f>
        <v>Gcia. Administración</v>
      </c>
      <c r="J936" s="17" t="str">
        <f xml:space="preserve"> _xll.EPMOlapMemberO("[RUBRO].[PARENTH1].[5118150001]","","TRAMITES Y LICENCIAS","","000;001")</f>
        <v>TRAMITES Y LICENCIAS</v>
      </c>
      <c r="K936" s="18" t="s">
        <v>3022</v>
      </c>
      <c r="L936" s="18" t="s">
        <v>40</v>
      </c>
      <c r="M936" s="28" t="s">
        <v>452</v>
      </c>
      <c r="N936" s="18" t="s">
        <v>453</v>
      </c>
      <c r="O936" s="18" t="s">
        <v>454</v>
      </c>
      <c r="P936" s="28" t="s">
        <v>1658</v>
      </c>
      <c r="Q936" s="28" t="s">
        <v>486</v>
      </c>
      <c r="R936" s="18" t="s">
        <v>40</v>
      </c>
      <c r="S936" s="18" t="s">
        <v>1419</v>
      </c>
      <c r="T936" s="18" t="s">
        <v>35</v>
      </c>
      <c r="U936" s="18" t="s">
        <v>3023</v>
      </c>
      <c r="V936" s="18" t="s">
        <v>459</v>
      </c>
      <c r="W936" s="18" t="s">
        <v>67</v>
      </c>
      <c r="X936" s="18" t="s">
        <v>40</v>
      </c>
      <c r="Y936" s="18" t="s">
        <v>40</v>
      </c>
      <c r="Z936" s="19" t="s">
        <v>68</v>
      </c>
      <c r="AA936" s="20">
        <v>307461977278</v>
      </c>
      <c r="AB936" s="19">
        <v>315326000</v>
      </c>
      <c r="AC936" s="21">
        <v>0</v>
      </c>
      <c r="AD936" s="21">
        <v>0</v>
      </c>
      <c r="AE936" s="21">
        <v>0</v>
      </c>
      <c r="AF936" s="21">
        <v>315326000</v>
      </c>
      <c r="AG936" s="21">
        <v>0</v>
      </c>
      <c r="AH936" s="21">
        <v>0</v>
      </c>
      <c r="AI936" s="21">
        <v>0</v>
      </c>
      <c r="AJ936" s="21">
        <v>0</v>
      </c>
      <c r="AK936" s="21">
        <v>0</v>
      </c>
      <c r="AL936" s="21">
        <v>0</v>
      </c>
      <c r="AM936" s="21">
        <v>0</v>
      </c>
      <c r="AN936" s="21">
        <v>0</v>
      </c>
      <c r="AO936" s="21">
        <v>0</v>
      </c>
      <c r="AP936" s="21">
        <v>0</v>
      </c>
      <c r="AQ936" s="21">
        <v>0</v>
      </c>
      <c r="AR936" s="21">
        <v>0</v>
      </c>
      <c r="AS936" s="2"/>
      <c r="AT936" s="2"/>
      <c r="AU936" s="2"/>
      <c r="AV936" s="2"/>
      <c r="AW936" s="2"/>
      <c r="AX936" s="2"/>
      <c r="AY936" s="2"/>
      <c r="AZ936" s="2"/>
      <c r="BA936" s="2"/>
      <c r="BB936" s="2"/>
      <c r="BC936" s="2"/>
    </row>
    <row r="937" spans="8:55" ht="29" x14ac:dyDescent="0.35">
      <c r="H937" s="16" t="str">
        <f xml:space="preserve"> _xll.EPMOlapMemberO("[CONTRATO].[PARENTH1].[C77772024]","","C77772024","","000;001")</f>
        <v>C77772024</v>
      </c>
      <c r="I937" s="16" t="str">
        <f xml:space="preserve"> _xll.EPMOlapMemberO("[AREA].[PARENTH1].[10000000025005]","","Gcia. Administración","","000;001")</f>
        <v>Gcia. Administración</v>
      </c>
      <c r="J937" s="17" t="str">
        <f xml:space="preserve"> _xll.EPMOlapMemberO("[RUBRO].[PARENTH1].[5118150001]","","TRAMITES Y LICENCIAS","","000;001")</f>
        <v>TRAMITES Y LICENCIAS</v>
      </c>
      <c r="K937" s="18" t="s">
        <v>3024</v>
      </c>
      <c r="L937" s="18" t="s">
        <v>40</v>
      </c>
      <c r="M937" s="28" t="s">
        <v>452</v>
      </c>
      <c r="N937" s="18" t="s">
        <v>453</v>
      </c>
      <c r="O937" s="18" t="s">
        <v>454</v>
      </c>
      <c r="P937" s="28" t="s">
        <v>876</v>
      </c>
      <c r="Q937" s="28" t="s">
        <v>486</v>
      </c>
      <c r="R937" s="18" t="s">
        <v>40</v>
      </c>
      <c r="S937" s="18" t="s">
        <v>1419</v>
      </c>
      <c r="T937" s="18" t="s">
        <v>35</v>
      </c>
      <c r="U937" s="18" t="s">
        <v>3025</v>
      </c>
      <c r="V937" s="18" t="s">
        <v>459</v>
      </c>
      <c r="W937" s="18" t="s">
        <v>67</v>
      </c>
      <c r="X937" s="18" t="s">
        <v>40</v>
      </c>
      <c r="Y937" s="18" t="s">
        <v>40</v>
      </c>
      <c r="Z937" s="19" t="s">
        <v>68</v>
      </c>
      <c r="AA937" s="20">
        <v>307461977278</v>
      </c>
      <c r="AB937" s="19">
        <v>24381500</v>
      </c>
      <c r="AC937" s="21">
        <v>0</v>
      </c>
      <c r="AD937" s="21">
        <v>0</v>
      </c>
      <c r="AE937" s="21">
        <v>0</v>
      </c>
      <c r="AF937" s="21">
        <v>24381500</v>
      </c>
      <c r="AG937" s="21">
        <v>0</v>
      </c>
      <c r="AH937" s="21">
        <v>0</v>
      </c>
      <c r="AI937" s="21">
        <v>0</v>
      </c>
      <c r="AJ937" s="21">
        <v>0</v>
      </c>
      <c r="AK937" s="21">
        <v>0</v>
      </c>
      <c r="AL937" s="21">
        <v>0</v>
      </c>
      <c r="AM937" s="21">
        <v>0</v>
      </c>
      <c r="AN937" s="21">
        <v>0</v>
      </c>
      <c r="AO937" s="21">
        <v>0</v>
      </c>
      <c r="AP937" s="21">
        <v>0</v>
      </c>
      <c r="AQ937" s="21">
        <v>0</v>
      </c>
      <c r="AR937" s="21">
        <v>0</v>
      </c>
      <c r="AS937" s="2"/>
      <c r="AT937" s="2"/>
      <c r="AU937" s="2"/>
      <c r="AV937" s="2"/>
      <c r="AW937" s="2"/>
      <c r="AX937" s="2"/>
      <c r="AY937" s="2"/>
      <c r="AZ937" s="2"/>
      <c r="BA937" s="2"/>
      <c r="BB937" s="2"/>
      <c r="BC937" s="2"/>
    </row>
    <row r="938" spans="8:55" ht="29" x14ac:dyDescent="0.35">
      <c r="H938" s="16" t="str">
        <f xml:space="preserve"> _xll.EPMOlapMemberO("[CONTRATO].[PARENTH1].[C77782024]","","C77782024","","000;001")</f>
        <v>C77782024</v>
      </c>
      <c r="I938" s="16" t="str">
        <f xml:space="preserve"> _xll.EPMOlapMemberO("[AREA].[PARENTH1].[10000000025005]","","Gcia. Administración","","000;001")</f>
        <v>Gcia. Administración</v>
      </c>
      <c r="J938" s="17" t="str">
        <f xml:space="preserve"> _xll.EPMOlapMemberO("[RUBRO].[PARENTH1].[5118150001]","","TRAMITES Y LICENCIAS","","000;001")</f>
        <v>TRAMITES Y LICENCIAS</v>
      </c>
      <c r="K938" s="18" t="s">
        <v>3026</v>
      </c>
      <c r="L938" s="18" t="s">
        <v>40</v>
      </c>
      <c r="M938" s="28" t="s">
        <v>452</v>
      </c>
      <c r="N938" s="18" t="s">
        <v>453</v>
      </c>
      <c r="O938" s="18" t="s">
        <v>454</v>
      </c>
      <c r="P938" s="28" t="s">
        <v>1677</v>
      </c>
      <c r="Q938" s="28" t="s">
        <v>486</v>
      </c>
      <c r="R938" s="18" t="s">
        <v>40</v>
      </c>
      <c r="S938" s="18" t="s">
        <v>1419</v>
      </c>
      <c r="T938" s="18" t="s">
        <v>35</v>
      </c>
      <c r="U938" s="18" t="s">
        <v>3027</v>
      </c>
      <c r="V938" s="18" t="s">
        <v>459</v>
      </c>
      <c r="W938" s="18" t="s">
        <v>67</v>
      </c>
      <c r="X938" s="18" t="s">
        <v>40</v>
      </c>
      <c r="Y938" s="18" t="s">
        <v>40</v>
      </c>
      <c r="Z938" s="19" t="s">
        <v>68</v>
      </c>
      <c r="AA938" s="20">
        <v>307461977278</v>
      </c>
      <c r="AB938" s="19">
        <v>56204500</v>
      </c>
      <c r="AC938" s="21">
        <v>0</v>
      </c>
      <c r="AD938" s="21">
        <v>0</v>
      </c>
      <c r="AE938" s="21">
        <v>0</v>
      </c>
      <c r="AF938" s="21">
        <v>56204500</v>
      </c>
      <c r="AG938" s="21">
        <v>0</v>
      </c>
      <c r="AH938" s="21">
        <v>0</v>
      </c>
      <c r="AI938" s="21">
        <v>0</v>
      </c>
      <c r="AJ938" s="21">
        <v>0</v>
      </c>
      <c r="AK938" s="21">
        <v>0</v>
      </c>
      <c r="AL938" s="21">
        <v>0</v>
      </c>
      <c r="AM938" s="21">
        <v>0</v>
      </c>
      <c r="AN938" s="21">
        <v>0</v>
      </c>
      <c r="AO938" s="21">
        <v>0</v>
      </c>
      <c r="AP938" s="21">
        <v>0</v>
      </c>
      <c r="AQ938" s="21">
        <v>0</v>
      </c>
      <c r="AR938" s="21">
        <v>0</v>
      </c>
      <c r="AS938" s="2"/>
      <c r="AT938" s="2"/>
      <c r="AU938" s="2"/>
      <c r="AV938" s="2"/>
      <c r="AW938" s="2"/>
      <c r="AX938" s="2"/>
      <c r="AY938" s="2"/>
      <c r="AZ938" s="2"/>
      <c r="BA938" s="2"/>
      <c r="BB938" s="2"/>
      <c r="BC938" s="2"/>
    </row>
    <row r="939" spans="8:55" ht="29" x14ac:dyDescent="0.35">
      <c r="H939" s="16" t="str">
        <f xml:space="preserve"> _xll.EPMOlapMemberO("[CONTRATO].[PARENTH1].[C77792024]","","C77792024","","000;001")</f>
        <v>C77792024</v>
      </c>
      <c r="I939" s="16" t="str">
        <f xml:space="preserve"> _xll.EPMOlapMemberO("[AREA].[PARENTH1].[10000000025005]","","Gcia. Administración","","000;001")</f>
        <v>Gcia. Administración</v>
      </c>
      <c r="J939" s="17" t="str">
        <f xml:space="preserve"> _xll.EPMOlapMemberO("[RUBRO].[PARENTH1].[5118150001]","","TRAMITES Y LICENCIAS","","000;001")</f>
        <v>TRAMITES Y LICENCIAS</v>
      </c>
      <c r="K939" s="18" t="s">
        <v>3028</v>
      </c>
      <c r="L939" s="18" t="s">
        <v>40</v>
      </c>
      <c r="M939" s="28" t="s">
        <v>452</v>
      </c>
      <c r="N939" s="18" t="s">
        <v>453</v>
      </c>
      <c r="O939" s="18" t="s">
        <v>461</v>
      </c>
      <c r="P939" s="28" t="s">
        <v>1683</v>
      </c>
      <c r="Q939" s="28" t="s">
        <v>486</v>
      </c>
      <c r="R939" s="18" t="s">
        <v>40</v>
      </c>
      <c r="S939" s="18" t="s">
        <v>3029</v>
      </c>
      <c r="T939" s="18" t="s">
        <v>35</v>
      </c>
      <c r="U939" s="18" t="s">
        <v>3030</v>
      </c>
      <c r="V939" s="18" t="s">
        <v>459</v>
      </c>
      <c r="W939" s="18" t="s">
        <v>67</v>
      </c>
      <c r="X939" s="18" t="s">
        <v>40</v>
      </c>
      <c r="Y939" s="18" t="s">
        <v>40</v>
      </c>
      <c r="Z939" s="19" t="s">
        <v>68</v>
      </c>
      <c r="AA939" s="20">
        <v>307461977278</v>
      </c>
      <c r="AB939" s="19">
        <v>125000000</v>
      </c>
      <c r="AC939" s="21">
        <v>0</v>
      </c>
      <c r="AD939" s="21">
        <v>0</v>
      </c>
      <c r="AE939" s="21">
        <v>0</v>
      </c>
      <c r="AF939" s="21">
        <v>0</v>
      </c>
      <c r="AG939" s="21">
        <v>0</v>
      </c>
      <c r="AH939" s="21">
        <v>0</v>
      </c>
      <c r="AI939" s="21">
        <v>0</v>
      </c>
      <c r="AJ939" s="21">
        <v>25000000</v>
      </c>
      <c r="AK939" s="21">
        <v>25000000</v>
      </c>
      <c r="AL939" s="21">
        <v>25000000</v>
      </c>
      <c r="AM939" s="21">
        <v>25000000</v>
      </c>
      <c r="AN939" s="21">
        <v>25000000</v>
      </c>
      <c r="AO939" s="21">
        <v>0</v>
      </c>
      <c r="AP939" s="21">
        <v>0</v>
      </c>
      <c r="AQ939" s="21">
        <v>0</v>
      </c>
      <c r="AR939" s="21">
        <v>0</v>
      </c>
      <c r="AS939" s="2"/>
      <c r="AT939" s="2"/>
      <c r="AU939" s="2"/>
      <c r="AV939" s="2"/>
      <c r="AW939" s="2"/>
      <c r="AX939" s="2"/>
      <c r="AY939" s="2"/>
      <c r="AZ939" s="2"/>
      <c r="BA939" s="2"/>
      <c r="BB939" s="2"/>
      <c r="BC939" s="2"/>
    </row>
    <row r="940" spans="8:55" ht="29" x14ac:dyDescent="0.35">
      <c r="H940" s="16" t="str">
        <f xml:space="preserve"> _xll.EPMOlapMemberO("[CONTRATO].[PARENTH1].[C77802024]","","C77802024","","000;001")</f>
        <v>C77802024</v>
      </c>
      <c r="I940" s="16" t="str">
        <f xml:space="preserve"> _xll.EPMOlapMemberO("[AREA].[PARENTH1].[10000000025005]","","Gcia. Administración","","000;001")</f>
        <v>Gcia. Administración</v>
      </c>
      <c r="J940" s="17" t="str">
        <f xml:space="preserve"> _xll.EPMOlapMemberO("[RUBRO].[PARENTH1].[5118150001]","","TRAMITES Y LICENCIAS","","000;001")</f>
        <v>TRAMITES Y LICENCIAS</v>
      </c>
      <c r="K940" s="18" t="s">
        <v>3031</v>
      </c>
      <c r="L940" s="18" t="s">
        <v>40</v>
      </c>
      <c r="M940" s="28" t="s">
        <v>452</v>
      </c>
      <c r="N940" s="18" t="s">
        <v>453</v>
      </c>
      <c r="O940" s="18" t="s">
        <v>461</v>
      </c>
      <c r="P940" s="28" t="s">
        <v>817</v>
      </c>
      <c r="Q940" s="28" t="s">
        <v>486</v>
      </c>
      <c r="R940" s="18" t="s">
        <v>40</v>
      </c>
      <c r="S940" s="18" t="s">
        <v>1419</v>
      </c>
      <c r="T940" s="18" t="s">
        <v>35</v>
      </c>
      <c r="U940" s="18" t="s">
        <v>3032</v>
      </c>
      <c r="V940" s="18" t="s">
        <v>459</v>
      </c>
      <c r="W940" s="18" t="s">
        <v>67</v>
      </c>
      <c r="X940" s="18" t="s">
        <v>40</v>
      </c>
      <c r="Y940" s="18" t="s">
        <v>40</v>
      </c>
      <c r="Z940" s="19" t="s">
        <v>68</v>
      </c>
      <c r="AA940" s="20">
        <v>307461977278</v>
      </c>
      <c r="AB940" s="19">
        <v>292500000</v>
      </c>
      <c r="AC940" s="21">
        <v>0</v>
      </c>
      <c r="AD940" s="21">
        <v>0</v>
      </c>
      <c r="AE940" s="21">
        <v>0</v>
      </c>
      <c r="AF940" s="21">
        <v>0</v>
      </c>
      <c r="AG940" s="21">
        <v>0</v>
      </c>
      <c r="AH940" s="21">
        <v>0</v>
      </c>
      <c r="AI940" s="21">
        <v>0</v>
      </c>
      <c r="AJ940" s="21">
        <v>58500000</v>
      </c>
      <c r="AK940" s="21">
        <v>58500000</v>
      </c>
      <c r="AL940" s="21">
        <v>58500000</v>
      </c>
      <c r="AM940" s="21">
        <v>58500000</v>
      </c>
      <c r="AN940" s="21">
        <v>58500000</v>
      </c>
      <c r="AO940" s="21">
        <v>0</v>
      </c>
      <c r="AP940" s="21">
        <v>0</v>
      </c>
      <c r="AQ940" s="21">
        <v>0</v>
      </c>
      <c r="AR940" s="21">
        <v>0</v>
      </c>
      <c r="AS940" s="2"/>
      <c r="AT940" s="2"/>
      <c r="AU940" s="2"/>
      <c r="AV940" s="2"/>
      <c r="AW940" s="2"/>
      <c r="AX940" s="2"/>
      <c r="AY940" s="2"/>
      <c r="AZ940" s="2"/>
      <c r="BA940" s="2"/>
      <c r="BB940" s="2"/>
      <c r="BC940" s="2"/>
    </row>
    <row r="941" spans="8:55" ht="26" x14ac:dyDescent="0.35">
      <c r="H941" s="16" t="str">
        <f xml:space="preserve"> _xll.EPMOlapMemberO("[CONTRATO].[PARENTH1].[C75422024]","","C75422024","","000;001")</f>
        <v>C75422024</v>
      </c>
      <c r="I941" s="16" t="str">
        <f xml:space="preserve"> _xll.EPMOlapMemberO("[AREA].[PARENTH1].[10000000025005]","","Gcia. Administración","","000;001")</f>
        <v>Gcia. Administración</v>
      </c>
      <c r="J941" s="17" t="str">
        <f xml:space="preserve"> _xll.EPMOlapMemberO("[RUBRO].[PARENTH1].[5118150001]","","TRAMITES Y LICENCIAS","","000;001")</f>
        <v>TRAMITES Y LICENCIAS</v>
      </c>
      <c r="K941" s="18" t="s">
        <v>3033</v>
      </c>
      <c r="L941" s="18" t="s">
        <v>40</v>
      </c>
      <c r="M941" s="28" t="s">
        <v>452</v>
      </c>
      <c r="N941" s="18" t="s">
        <v>453</v>
      </c>
      <c r="O941" s="18" t="s">
        <v>454</v>
      </c>
      <c r="P941" s="28" t="s">
        <v>3034</v>
      </c>
      <c r="Q941" s="28" t="s">
        <v>495</v>
      </c>
      <c r="R941" s="18" t="s">
        <v>40</v>
      </c>
      <c r="S941" s="18" t="s">
        <v>1038</v>
      </c>
      <c r="T941" s="18" t="s">
        <v>35</v>
      </c>
      <c r="U941" s="18" t="s">
        <v>3035</v>
      </c>
      <c r="V941" s="18" t="s">
        <v>459</v>
      </c>
      <c r="W941" s="18" t="s">
        <v>67</v>
      </c>
      <c r="X941" s="18" t="s">
        <v>40</v>
      </c>
      <c r="Y941" s="18" t="s">
        <v>40</v>
      </c>
      <c r="Z941" s="19" t="s">
        <v>68</v>
      </c>
      <c r="AA941" s="20">
        <v>307461977278</v>
      </c>
      <c r="AB941" s="19">
        <v>100000000</v>
      </c>
      <c r="AC941" s="21">
        <v>0</v>
      </c>
      <c r="AD941" s="21">
        <v>0</v>
      </c>
      <c r="AE941" s="21">
        <v>0</v>
      </c>
      <c r="AF941" s="21">
        <v>12000000</v>
      </c>
      <c r="AG941" s="21">
        <v>11000000</v>
      </c>
      <c r="AH941" s="21">
        <v>11000000</v>
      </c>
      <c r="AI941" s="21">
        <v>11000000</v>
      </c>
      <c r="AJ941" s="21">
        <v>11000000</v>
      </c>
      <c r="AK941" s="21">
        <v>11000000</v>
      </c>
      <c r="AL941" s="21">
        <v>11000000</v>
      </c>
      <c r="AM941" s="21">
        <v>11000000</v>
      </c>
      <c r="AN941" s="21">
        <v>11000000</v>
      </c>
      <c r="AO941" s="21">
        <v>0</v>
      </c>
      <c r="AP941" s="21">
        <v>0</v>
      </c>
      <c r="AQ941" s="21">
        <v>0</v>
      </c>
      <c r="AR941" s="21">
        <v>0</v>
      </c>
      <c r="AS941" s="2"/>
      <c r="AT941" s="2"/>
      <c r="AU941" s="2"/>
      <c r="AV941" s="2"/>
      <c r="AW941" s="2"/>
      <c r="AX941" s="2"/>
      <c r="AY941" s="2"/>
      <c r="AZ941" s="2"/>
      <c r="BA941" s="2"/>
      <c r="BB941" s="2"/>
      <c r="BC941" s="2"/>
    </row>
    <row r="942" spans="8:55" ht="29" x14ac:dyDescent="0.35">
      <c r="H942" s="16" t="str">
        <f xml:space="preserve"> _xll.EPMOlapMemberO("[CONTRATO].[PARENTH1].[C83332024]","","C83332024","","000;001")</f>
        <v>C83332024</v>
      </c>
      <c r="I942" s="16" t="str">
        <f xml:space="preserve"> _xll.EPMOlapMemberO("[AREA].[PARENTH1].[10000000025005]","","Gcia. Administración","","000;001")</f>
        <v>Gcia. Administración</v>
      </c>
      <c r="J942" s="17" t="str">
        <f xml:space="preserve"> _xll.EPMOlapMemberO("[RUBRO].[PARENTH1].[5118150001]","","TRAMITES Y LICENCIAS","","000;001")</f>
        <v>TRAMITES Y LICENCIAS</v>
      </c>
      <c r="K942" s="18" t="s">
        <v>3036</v>
      </c>
      <c r="L942" s="18" t="s">
        <v>40</v>
      </c>
      <c r="M942" s="28" t="s">
        <v>452</v>
      </c>
      <c r="N942" s="18" t="s">
        <v>453</v>
      </c>
      <c r="O942" s="18" t="s">
        <v>461</v>
      </c>
      <c r="P942" s="28" t="s">
        <v>462</v>
      </c>
      <c r="Q942" s="28" t="s">
        <v>463</v>
      </c>
      <c r="R942" s="18" t="s">
        <v>40</v>
      </c>
      <c r="S942" s="18" t="s">
        <v>687</v>
      </c>
      <c r="T942" s="18" t="s">
        <v>35</v>
      </c>
      <c r="U942" s="18" t="s">
        <v>3037</v>
      </c>
      <c r="V942" s="18" t="s">
        <v>459</v>
      </c>
      <c r="W942" s="18" t="s">
        <v>67</v>
      </c>
      <c r="X942" s="18" t="s">
        <v>40</v>
      </c>
      <c r="Y942" s="18" t="s">
        <v>40</v>
      </c>
      <c r="Z942" s="19" t="s">
        <v>68</v>
      </c>
      <c r="AA942" s="20">
        <v>307461977278</v>
      </c>
      <c r="AB942" s="19">
        <v>2758829632</v>
      </c>
      <c r="AC942" s="21">
        <v>0</v>
      </c>
      <c r="AD942" s="21">
        <v>0</v>
      </c>
      <c r="AE942" s="21">
        <v>0</v>
      </c>
      <c r="AF942" s="21">
        <v>0</v>
      </c>
      <c r="AG942" s="21">
        <v>0</v>
      </c>
      <c r="AH942" s="21">
        <v>0</v>
      </c>
      <c r="AI942" s="21">
        <v>0</v>
      </c>
      <c r="AJ942" s="21">
        <v>0</v>
      </c>
      <c r="AK942" s="21">
        <v>696578000</v>
      </c>
      <c r="AL942" s="21">
        <v>691920000</v>
      </c>
      <c r="AM942" s="21">
        <v>685400000</v>
      </c>
      <c r="AN942" s="21">
        <v>684931632</v>
      </c>
      <c r="AO942" s="21">
        <v>0</v>
      </c>
      <c r="AP942" s="21">
        <v>0</v>
      </c>
      <c r="AQ942" s="21">
        <v>0</v>
      </c>
      <c r="AR942" s="21">
        <v>0</v>
      </c>
      <c r="AS942" s="2"/>
      <c r="AT942" s="2"/>
      <c r="AU942" s="2"/>
      <c r="AV942" s="2"/>
      <c r="AW942" s="2"/>
      <c r="AX942" s="2"/>
      <c r="AY942" s="2"/>
      <c r="AZ942" s="2"/>
      <c r="BA942" s="2"/>
      <c r="BB942" s="2"/>
      <c r="BC942" s="2"/>
    </row>
    <row r="943" spans="8:55" ht="29" x14ac:dyDescent="0.35">
      <c r="H943" s="16" t="str">
        <f xml:space="preserve"> _xll.EPMOlapMemberO("[CONTRATO].[PARENTH1].[C83342024]","","C83342024","","000;001")</f>
        <v>C83342024</v>
      </c>
      <c r="I943" s="16" t="str">
        <f xml:space="preserve"> _xll.EPMOlapMemberO("[AREA].[PARENTH1].[10000000025005]","","Gcia. Administración","","000;001")</f>
        <v>Gcia. Administración</v>
      </c>
      <c r="J943" s="17" t="str">
        <f xml:space="preserve"> _xll.EPMOlapMemberO("[RUBRO].[PARENTH1].[5118150001]","","TRAMITES Y LICENCIAS","","000;001")</f>
        <v>TRAMITES Y LICENCIAS</v>
      </c>
      <c r="K943" s="18" t="s">
        <v>3038</v>
      </c>
      <c r="L943" s="18" t="s">
        <v>40</v>
      </c>
      <c r="M943" s="28" t="s">
        <v>452</v>
      </c>
      <c r="N943" s="18" t="s">
        <v>453</v>
      </c>
      <c r="O943" s="18" t="s">
        <v>454</v>
      </c>
      <c r="P943" s="28" t="s">
        <v>476</v>
      </c>
      <c r="Q943" s="28" t="s">
        <v>463</v>
      </c>
      <c r="R943" s="18" t="s">
        <v>40</v>
      </c>
      <c r="S943" s="18" t="s">
        <v>945</v>
      </c>
      <c r="T943" s="18" t="s">
        <v>35</v>
      </c>
      <c r="U943" s="18" t="s">
        <v>3039</v>
      </c>
      <c r="V943" s="18" t="s">
        <v>459</v>
      </c>
      <c r="W943" s="18" t="s">
        <v>67</v>
      </c>
      <c r="X943" s="18" t="s">
        <v>40</v>
      </c>
      <c r="Y943" s="18" t="s">
        <v>40</v>
      </c>
      <c r="Z943" s="19" t="s">
        <v>68</v>
      </c>
      <c r="AA943" s="20">
        <v>307461977278</v>
      </c>
      <c r="AB943" s="19">
        <v>2783696263</v>
      </c>
      <c r="AC943" s="21">
        <v>0</v>
      </c>
      <c r="AD943" s="21">
        <v>0</v>
      </c>
      <c r="AE943" s="21">
        <v>0</v>
      </c>
      <c r="AF943" s="21">
        <v>0</v>
      </c>
      <c r="AG943" s="21">
        <v>0</v>
      </c>
      <c r="AH943" s="21">
        <v>0</v>
      </c>
      <c r="AI943" s="21">
        <v>0</v>
      </c>
      <c r="AJ943" s="21">
        <v>0</v>
      </c>
      <c r="AK943" s="21">
        <v>695924068</v>
      </c>
      <c r="AL943" s="21">
        <v>695924065</v>
      </c>
      <c r="AM943" s="21">
        <v>695924065</v>
      </c>
      <c r="AN943" s="21">
        <v>695924065</v>
      </c>
      <c r="AO943" s="21">
        <v>0</v>
      </c>
      <c r="AP943" s="21">
        <v>0</v>
      </c>
      <c r="AQ943" s="21">
        <v>0</v>
      </c>
      <c r="AR943" s="21">
        <v>0</v>
      </c>
      <c r="AS943" s="2"/>
      <c r="AT943" s="2"/>
      <c r="AU943" s="2"/>
      <c r="AV943" s="2"/>
      <c r="AW943" s="2"/>
      <c r="AX943" s="2"/>
      <c r="AY943" s="2"/>
      <c r="AZ943" s="2"/>
      <c r="BA943" s="2"/>
      <c r="BB943" s="2"/>
      <c r="BC943" s="2"/>
    </row>
    <row r="944" spans="8:55" ht="39" x14ac:dyDescent="0.35">
      <c r="H944" s="16" t="str">
        <f xml:space="preserve"> _xll.EPMOlapMemberO("[CONTRATO].[PARENTH1].[C06042024]","","C06042024","","000;001")</f>
        <v>C06042024</v>
      </c>
      <c r="I944" s="16" t="str">
        <f xml:space="preserve"> _xll.EPMOlapMemberO("[AREA].[PARENTH1].[10000000091003]","","Ofic. Tecnologías de","","000;001")</f>
        <v>Ofic. Tecnologías de</v>
      </c>
      <c r="J944" s="17" t="str">
        <f xml:space="preserve"> _xll.EPMOlapMemberO("[RUBRO].[PARENTH1].[5145050001]","","EQUIPO DE COMPUTO GER. ADMINISTRATIVA","","000;001")</f>
        <v>EQUIPO DE COMPUTO GER. ADMINISTRATIVA</v>
      </c>
      <c r="K944" s="18" t="s">
        <v>3040</v>
      </c>
      <c r="L944" s="18" t="s">
        <v>40</v>
      </c>
      <c r="M944" s="28" t="s">
        <v>28</v>
      </c>
      <c r="N944" s="18" t="s">
        <v>29</v>
      </c>
      <c r="O944" s="18" t="s">
        <v>30</v>
      </c>
      <c r="P944" s="28" t="s">
        <v>40</v>
      </c>
      <c r="Q944" s="28" t="s">
        <v>3041</v>
      </c>
      <c r="R944" s="18" t="s">
        <v>967</v>
      </c>
      <c r="S944" s="18" t="s">
        <v>199</v>
      </c>
      <c r="T944" s="18" t="s">
        <v>35</v>
      </c>
      <c r="U944" s="18" t="s">
        <v>3042</v>
      </c>
      <c r="V944" s="18" t="s">
        <v>131</v>
      </c>
      <c r="W944" s="18" t="s">
        <v>67</v>
      </c>
      <c r="X944" s="18" t="s">
        <v>39</v>
      </c>
      <c r="Y944" s="18" t="s">
        <v>40</v>
      </c>
      <c r="Z944" s="19" t="s">
        <v>942</v>
      </c>
      <c r="AA944" s="20">
        <v>8042980169</v>
      </c>
      <c r="AB944" s="19">
        <v>99000000</v>
      </c>
      <c r="AC944" s="21">
        <v>0</v>
      </c>
      <c r="AD944" s="21">
        <v>0</v>
      </c>
      <c r="AE944" s="21">
        <v>0</v>
      </c>
      <c r="AF944" s="21">
        <v>0</v>
      </c>
      <c r="AG944" s="21">
        <v>0</v>
      </c>
      <c r="AH944" s="21">
        <v>99000000</v>
      </c>
      <c r="AI944" s="21">
        <v>0</v>
      </c>
      <c r="AJ944" s="21">
        <v>0</v>
      </c>
      <c r="AK944" s="21">
        <v>0</v>
      </c>
      <c r="AL944" s="21">
        <v>0</v>
      </c>
      <c r="AM944" s="21">
        <v>0</v>
      </c>
      <c r="AN944" s="21">
        <v>0</v>
      </c>
      <c r="AO944" s="21">
        <v>0</v>
      </c>
      <c r="AP944" s="21">
        <v>0</v>
      </c>
      <c r="AQ944" s="21">
        <v>0</v>
      </c>
      <c r="AR944" s="21">
        <v>0</v>
      </c>
      <c r="AS944" s="2"/>
      <c r="AT944" s="2"/>
      <c r="AU944" s="2"/>
      <c r="AV944" s="2"/>
      <c r="AW944" s="2"/>
      <c r="AX944" s="2"/>
      <c r="AY944" s="2"/>
      <c r="AZ944" s="2"/>
      <c r="BA944" s="2"/>
      <c r="BB944" s="2"/>
      <c r="BC944" s="2"/>
    </row>
    <row r="945" spans="8:55" ht="52" x14ac:dyDescent="0.35">
      <c r="H945" s="16" t="str">
        <f xml:space="preserve"> _xll.EPMOlapMemberO("[CONTRATO].[PARENTH1].[C06052024]","","C06052024","","000;001")</f>
        <v>C06052024</v>
      </c>
      <c r="I945" s="16" t="str">
        <f xml:space="preserve"> _xll.EPMOlapMemberO("[AREA].[PARENTH1].[10000000091003]","","Ofic. Tecnologías de","","000;001")</f>
        <v>Ofic. Tecnologías de</v>
      </c>
      <c r="J945" s="17" t="str">
        <f xml:space="preserve"> _xll.EPMOlapMemberO("[RUBRO].[PARENTH1].[5164200001]","","N-PROCESAMIENTO ELECT DE DATOS - ARL","","000;001")</f>
        <v>N-PROCESAMIENTO ELECT DE DATOS - ARL</v>
      </c>
      <c r="K945" s="18" t="s">
        <v>3043</v>
      </c>
      <c r="L945" s="18" t="s">
        <v>3044</v>
      </c>
      <c r="M945" s="28" t="s">
        <v>28</v>
      </c>
      <c r="N945" s="18" t="s">
        <v>29</v>
      </c>
      <c r="O945" s="18" t="s">
        <v>240</v>
      </c>
      <c r="P945" s="28" t="s">
        <v>258</v>
      </c>
      <c r="Q945" s="28" t="s">
        <v>3045</v>
      </c>
      <c r="R945" s="18" t="s">
        <v>243</v>
      </c>
      <c r="S945" s="18" t="s">
        <v>648</v>
      </c>
      <c r="T945" s="18" t="s">
        <v>465</v>
      </c>
      <c r="U945" s="18" t="s">
        <v>949</v>
      </c>
      <c r="V945" s="18" t="s">
        <v>226</v>
      </c>
      <c r="W945" s="18" t="s">
        <v>950</v>
      </c>
      <c r="X945" s="18" t="s">
        <v>39</v>
      </c>
      <c r="Y945" s="18" t="s">
        <v>40</v>
      </c>
      <c r="Z945" s="19" t="s">
        <v>942</v>
      </c>
      <c r="AA945" s="20">
        <v>4891374594</v>
      </c>
      <c r="AB945" s="19">
        <v>1111324740</v>
      </c>
      <c r="AC945" s="21">
        <v>0</v>
      </c>
      <c r="AD945" s="21">
        <v>0</v>
      </c>
      <c r="AE945" s="21">
        <v>0</v>
      </c>
      <c r="AF945" s="21">
        <v>0</v>
      </c>
      <c r="AG945" s="21">
        <v>0</v>
      </c>
      <c r="AH945" s="21">
        <v>370441580</v>
      </c>
      <c r="AI945" s="21">
        <v>370441580</v>
      </c>
      <c r="AJ945" s="21">
        <v>370441580</v>
      </c>
      <c r="AK945" s="21">
        <v>0</v>
      </c>
      <c r="AL945" s="21">
        <v>0</v>
      </c>
      <c r="AM945" s="21">
        <v>0</v>
      </c>
      <c r="AN945" s="21">
        <v>0</v>
      </c>
      <c r="AO945" s="21">
        <v>0</v>
      </c>
      <c r="AP945" s="21">
        <v>0</v>
      </c>
      <c r="AQ945" s="21">
        <v>0</v>
      </c>
      <c r="AR945" s="21">
        <v>0</v>
      </c>
      <c r="AS945" s="2"/>
      <c r="AT945" s="2"/>
      <c r="AU945" s="2"/>
      <c r="AV945" s="2"/>
      <c r="AW945" s="2"/>
      <c r="AX945" s="2"/>
      <c r="AY945" s="2"/>
      <c r="AZ945" s="2"/>
      <c r="BA945" s="2"/>
      <c r="BB945" s="2"/>
      <c r="BC945" s="2"/>
    </row>
    <row r="946" spans="8:55" ht="58" x14ac:dyDescent="0.35">
      <c r="H946" s="16" t="str">
        <f xml:space="preserve"> _xll.EPMOlapMemberO("[CONTRATO].[PARENTH1].[C69082024]","","C69082024","","000;001")</f>
        <v>C69082024</v>
      </c>
      <c r="I946" s="16" t="str">
        <f xml:space="preserve"> _xll.EPMOlapMemberO("[AREA].[PARENTH1].[10000000023001]","","Vice. Técnica","","000;001")</f>
        <v>Vice. Técnica</v>
      </c>
      <c r="J946" s="17" t="str">
        <f xml:space="preserve"> _xll.EPMOlapMemberO("[RUBRO].[PARENTH1].[5160050000]","","EQUIPO DE COMPUTACION","","000;001")</f>
        <v>EQUIPO DE COMPUTACION</v>
      </c>
      <c r="K946" s="18" t="s">
        <v>3046</v>
      </c>
      <c r="L946" s="18" t="s">
        <v>3047</v>
      </c>
      <c r="M946" s="28" t="s">
        <v>2283</v>
      </c>
      <c r="N946" s="18" t="s">
        <v>29</v>
      </c>
      <c r="O946" s="18" t="s">
        <v>83</v>
      </c>
      <c r="P946" s="28" t="s">
        <v>3048</v>
      </c>
      <c r="Q946" s="28" t="s">
        <v>3049</v>
      </c>
      <c r="R946" s="18" t="s">
        <v>2294</v>
      </c>
      <c r="S946" s="18" t="s">
        <v>3050</v>
      </c>
      <c r="T946" s="18" t="s">
        <v>245</v>
      </c>
      <c r="U946" s="18" t="s">
        <v>3051</v>
      </c>
      <c r="V946" s="18" t="s">
        <v>226</v>
      </c>
      <c r="W946" s="18" t="s">
        <v>52</v>
      </c>
      <c r="X946" s="18" t="s">
        <v>53</v>
      </c>
      <c r="Y946" s="18" t="s">
        <v>140</v>
      </c>
      <c r="Z946" s="19" t="s">
        <v>68</v>
      </c>
      <c r="AA946" s="20">
        <v>2320000000</v>
      </c>
      <c r="AB946" s="19">
        <v>800000000</v>
      </c>
      <c r="AC946" s="21">
        <v>0</v>
      </c>
      <c r="AD946" s="21">
        <v>0</v>
      </c>
      <c r="AE946" s="21">
        <v>0</v>
      </c>
      <c r="AF946" s="21">
        <v>0</v>
      </c>
      <c r="AG946" s="21">
        <v>0</v>
      </c>
      <c r="AH946" s="21">
        <v>200000000</v>
      </c>
      <c r="AI946" s="21">
        <v>200000000</v>
      </c>
      <c r="AJ946" s="21">
        <v>200000000</v>
      </c>
      <c r="AK946" s="21">
        <v>200000000</v>
      </c>
      <c r="AL946" s="21">
        <v>0</v>
      </c>
      <c r="AM946" s="21">
        <v>0</v>
      </c>
      <c r="AN946" s="21">
        <v>0</v>
      </c>
      <c r="AO946" s="21">
        <v>0</v>
      </c>
      <c r="AP946" s="21">
        <v>0</v>
      </c>
      <c r="AQ946" s="21">
        <v>0</v>
      </c>
      <c r="AR946" s="21">
        <v>0</v>
      </c>
      <c r="AS946" s="2"/>
      <c r="AT946" s="2"/>
      <c r="AU946" s="2"/>
      <c r="AV946" s="2"/>
      <c r="AW946" s="2"/>
      <c r="AX946" s="2"/>
      <c r="AY946" s="2"/>
      <c r="AZ946" s="2"/>
      <c r="BA946" s="2"/>
      <c r="BB946" s="2"/>
      <c r="BC946" s="2"/>
    </row>
    <row r="947" spans="8:55" ht="26" x14ac:dyDescent="0.35">
      <c r="H947" s="16" t="str">
        <f xml:space="preserve"> _xll.EPMOlapMemberO("[CONTRATO].[PARENTH1].[C06062024]","","C06062024","","000;001")</f>
        <v>C06062024</v>
      </c>
      <c r="I947" s="16" t="str">
        <f xml:space="preserve"> _xll.EPMOlapMemberO("[AREA].[PARENTH1].[10000000091003]","","Ofic. Tecnologías de","","000;001")</f>
        <v>Ofic. Tecnologías de</v>
      </c>
      <c r="J947" s="17" t="str">
        <f xml:space="preserve"> _xll.EPMOlapMemberO("[RUBRO].[PARENTH1].[5160050000]","","EQUIPO DE COMPUTACION","","000;001")</f>
        <v>EQUIPO DE COMPUTACION</v>
      </c>
      <c r="K947" s="18" t="s">
        <v>3052</v>
      </c>
      <c r="L947" s="18" t="s">
        <v>40</v>
      </c>
      <c r="M947" s="28" t="s">
        <v>28</v>
      </c>
      <c r="N947" s="18" t="s">
        <v>29</v>
      </c>
      <c r="O947" s="18" t="s">
        <v>980</v>
      </c>
      <c r="P947" s="28" t="s">
        <v>40</v>
      </c>
      <c r="Q947" s="28" t="s">
        <v>1165</v>
      </c>
      <c r="R947" s="18" t="s">
        <v>967</v>
      </c>
      <c r="S947" s="18" t="s">
        <v>3053</v>
      </c>
      <c r="T947" s="18" t="s">
        <v>35</v>
      </c>
      <c r="U947" s="18" t="s">
        <v>1166</v>
      </c>
      <c r="V947" s="18" t="s">
        <v>226</v>
      </c>
      <c r="W947" s="18" t="s">
        <v>67</v>
      </c>
      <c r="X947" s="18" t="s">
        <v>39</v>
      </c>
      <c r="Y947" s="18" t="s">
        <v>40</v>
      </c>
      <c r="Z947" s="19" t="s">
        <v>942</v>
      </c>
      <c r="AA947" s="20">
        <v>23835068483</v>
      </c>
      <c r="AB947" s="19">
        <v>473995719</v>
      </c>
      <c r="AC947" s="21">
        <v>0</v>
      </c>
      <c r="AD947" s="21">
        <v>0</v>
      </c>
      <c r="AE947" s="21">
        <v>0</v>
      </c>
      <c r="AF947" s="21">
        <v>0</v>
      </c>
      <c r="AG947" s="21">
        <v>0</v>
      </c>
      <c r="AH947" s="21">
        <v>0</v>
      </c>
      <c r="AI947" s="21">
        <v>0</v>
      </c>
      <c r="AJ947" s="21">
        <v>0</v>
      </c>
      <c r="AK947" s="21">
        <v>0</v>
      </c>
      <c r="AL947" s="21">
        <v>0</v>
      </c>
      <c r="AM947" s="21">
        <v>157998573</v>
      </c>
      <c r="AN947" s="21">
        <v>315997146</v>
      </c>
      <c r="AO947" s="21">
        <v>0</v>
      </c>
      <c r="AP947" s="21">
        <v>0</v>
      </c>
      <c r="AQ947" s="21">
        <v>0</v>
      </c>
      <c r="AR947" s="21">
        <v>0</v>
      </c>
      <c r="AS947" s="2"/>
      <c r="AT947" s="2"/>
      <c r="AU947" s="2"/>
      <c r="AV947" s="2"/>
      <c r="AW947" s="2"/>
      <c r="AX947" s="2"/>
      <c r="AY947" s="2"/>
      <c r="AZ947" s="2"/>
      <c r="BA947" s="2"/>
      <c r="BB947" s="2"/>
      <c r="BC947" s="2"/>
    </row>
    <row r="948" spans="8:55" x14ac:dyDescent="0.35">
      <c r="H948" s="16" t="str">
        <f xml:space="preserve"> _xll.EPMOlapMemberO("[CONTRATO].[PARENTH1].[C45542024]","","C45542024","","000;001")</f>
        <v>C45542024</v>
      </c>
      <c r="I948" s="16" t="str">
        <f xml:space="preserve"> _xll.EPMOlapMemberO("[AREA].[PARENTH1].[10000000020005]","","Gcia. Recaudo y Cart","","000;001")</f>
        <v>Gcia. Recaudo y Cart</v>
      </c>
      <c r="J948" s="17" t="str">
        <f xml:space="preserve"> _xll.EPMOlapMemberO("[RUBRO].[PARENTH1].[5130200000]","","AVALUOS","","000;001")</f>
        <v>AVALUOS</v>
      </c>
      <c r="K948" s="18" t="s">
        <v>3054</v>
      </c>
      <c r="L948" s="18" t="s">
        <v>40</v>
      </c>
      <c r="M948" s="28" t="s">
        <v>109</v>
      </c>
      <c r="N948" s="18" t="s">
        <v>29</v>
      </c>
      <c r="O948" s="18" t="s">
        <v>61</v>
      </c>
      <c r="P948" s="28" t="s">
        <v>62</v>
      </c>
      <c r="Q948" s="28" t="s">
        <v>63</v>
      </c>
      <c r="R948" s="18" t="s">
        <v>64</v>
      </c>
      <c r="S948" s="18" t="s">
        <v>65</v>
      </c>
      <c r="T948" s="18" t="s">
        <v>35</v>
      </c>
      <c r="U948" s="18" t="s">
        <v>63</v>
      </c>
      <c r="V948" s="18" t="s">
        <v>66</v>
      </c>
      <c r="W948" s="18" t="s">
        <v>67</v>
      </c>
      <c r="X948" s="18" t="s">
        <v>40</v>
      </c>
      <c r="Y948" s="18" t="s">
        <v>40</v>
      </c>
      <c r="Z948" s="19" t="s">
        <v>68</v>
      </c>
      <c r="AA948" s="20">
        <v>415304049</v>
      </c>
      <c r="AB948" s="19">
        <v>52000000</v>
      </c>
      <c r="AC948" s="21">
        <v>52000000</v>
      </c>
      <c r="AD948" s="21">
        <v>0</v>
      </c>
      <c r="AE948" s="21">
        <v>0</v>
      </c>
      <c r="AF948" s="21">
        <v>0</v>
      </c>
      <c r="AG948" s="21">
        <v>0</v>
      </c>
      <c r="AH948" s="21">
        <v>0</v>
      </c>
      <c r="AI948" s="21">
        <v>0</v>
      </c>
      <c r="AJ948" s="21">
        <v>0</v>
      </c>
      <c r="AK948" s="21">
        <v>0</v>
      </c>
      <c r="AL948" s="21">
        <v>0</v>
      </c>
      <c r="AM948" s="21">
        <v>0</v>
      </c>
      <c r="AN948" s="21">
        <v>0</v>
      </c>
      <c r="AO948" s="21">
        <v>0</v>
      </c>
      <c r="AP948" s="21">
        <v>0</v>
      </c>
      <c r="AQ948" s="21">
        <v>0</v>
      </c>
      <c r="AR948" s="21">
        <v>0</v>
      </c>
      <c r="AS948" s="2"/>
      <c r="AT948" s="2"/>
      <c r="AU948" s="2"/>
      <c r="AV948" s="2"/>
      <c r="AW948" s="2"/>
      <c r="AX948" s="2"/>
      <c r="AY948" s="2"/>
      <c r="AZ948" s="2"/>
      <c r="BA948" s="2"/>
      <c r="BB948" s="2"/>
      <c r="BC948" s="2"/>
    </row>
    <row r="949" spans="8:55" x14ac:dyDescent="0.35">
      <c r="H949" s="16" t="str">
        <f xml:space="preserve"> _xll.EPMOlapMemberO("[CONTRATO].[PARENTH1].[C45552024]","","C45552024","","000;001")</f>
        <v>C45552024</v>
      </c>
      <c r="I949" s="16" t="str">
        <f xml:space="preserve"> _xll.EPMOlapMemberO("[AREA].[PARENTH1].[10000000020005]","","Gcia. Recaudo y Cart","","000;001")</f>
        <v>Gcia. Recaudo y Cart</v>
      </c>
      <c r="J949" s="17" t="str">
        <f xml:space="preserve"> _xll.EPMOlapMemberO("[RUBRO].[PARENTH1].[5130200000]","","AVALUOS","","000;001")</f>
        <v>AVALUOS</v>
      </c>
      <c r="K949" s="18" t="s">
        <v>3055</v>
      </c>
      <c r="L949" s="18" t="s">
        <v>40</v>
      </c>
      <c r="M949" s="28" t="s">
        <v>109</v>
      </c>
      <c r="N949" s="18" t="s">
        <v>29</v>
      </c>
      <c r="O949" s="18" t="s">
        <v>61</v>
      </c>
      <c r="P949" s="28" t="s">
        <v>62</v>
      </c>
      <c r="Q949" s="28" t="s">
        <v>63</v>
      </c>
      <c r="R949" s="18" t="s">
        <v>64</v>
      </c>
      <c r="S949" s="18" t="s">
        <v>65</v>
      </c>
      <c r="T949" s="18" t="s">
        <v>35</v>
      </c>
      <c r="U949" s="18" t="s">
        <v>63</v>
      </c>
      <c r="V949" s="18" t="s">
        <v>66</v>
      </c>
      <c r="W949" s="18" t="s">
        <v>67</v>
      </c>
      <c r="X949" s="18" t="s">
        <v>40</v>
      </c>
      <c r="Y949" s="18" t="s">
        <v>40</v>
      </c>
      <c r="Z949" s="19" t="s">
        <v>68</v>
      </c>
      <c r="AA949" s="20">
        <v>415304049</v>
      </c>
      <c r="AB949" s="19">
        <v>40000000</v>
      </c>
      <c r="AC949" s="21">
        <v>40000000</v>
      </c>
      <c r="AD949" s="21">
        <v>0</v>
      </c>
      <c r="AE949" s="21">
        <v>0</v>
      </c>
      <c r="AF949" s="21">
        <v>0</v>
      </c>
      <c r="AG949" s="21">
        <v>0</v>
      </c>
      <c r="AH949" s="21">
        <v>0</v>
      </c>
      <c r="AI949" s="21">
        <v>0</v>
      </c>
      <c r="AJ949" s="21">
        <v>0</v>
      </c>
      <c r="AK949" s="21">
        <v>0</v>
      </c>
      <c r="AL949" s="21">
        <v>0</v>
      </c>
      <c r="AM949" s="21">
        <v>0</v>
      </c>
      <c r="AN949" s="21">
        <v>0</v>
      </c>
      <c r="AO949" s="21">
        <v>0</v>
      </c>
      <c r="AP949" s="21">
        <v>0</v>
      </c>
      <c r="AQ949" s="21">
        <v>0</v>
      </c>
      <c r="AR949" s="21">
        <v>0</v>
      </c>
      <c r="AS949" s="2"/>
      <c r="AT949" s="2"/>
      <c r="AU949" s="2"/>
      <c r="AV949" s="2"/>
      <c r="AW949" s="2"/>
      <c r="AX949" s="2"/>
      <c r="AY949" s="2"/>
      <c r="AZ949" s="2"/>
      <c r="BA949" s="2"/>
      <c r="BB949" s="2"/>
      <c r="BC949" s="2"/>
    </row>
    <row r="950" spans="8:55" x14ac:dyDescent="0.35">
      <c r="H950" s="16" t="str">
        <f xml:space="preserve"> _xll.EPMOlapMemberO("[CONTRATO].[PARENTH1].[C45562024]","","C45562024","","000;001")</f>
        <v>C45562024</v>
      </c>
      <c r="I950" s="16" t="str">
        <f xml:space="preserve"> _xll.EPMOlapMemberO("[AREA].[PARENTH1].[10000000020005]","","Gcia. Recaudo y Cart","","000;001")</f>
        <v>Gcia. Recaudo y Cart</v>
      </c>
      <c r="J950" s="17" t="str">
        <f xml:space="preserve"> _xll.EPMOlapMemberO("[RUBRO].[PARENTH1].[5130200000]","","AVALUOS","","000;001")</f>
        <v>AVALUOS</v>
      </c>
      <c r="K950" s="18" t="s">
        <v>3056</v>
      </c>
      <c r="L950" s="18" t="s">
        <v>40</v>
      </c>
      <c r="M950" s="28" t="s">
        <v>109</v>
      </c>
      <c r="N950" s="18" t="s">
        <v>29</v>
      </c>
      <c r="O950" s="18" t="s">
        <v>61</v>
      </c>
      <c r="P950" s="28" t="s">
        <v>62</v>
      </c>
      <c r="Q950" s="28" t="s">
        <v>63</v>
      </c>
      <c r="R950" s="18" t="s">
        <v>64</v>
      </c>
      <c r="S950" s="18" t="s">
        <v>65</v>
      </c>
      <c r="T950" s="18" t="s">
        <v>35</v>
      </c>
      <c r="U950" s="18" t="s">
        <v>63</v>
      </c>
      <c r="V950" s="18" t="s">
        <v>66</v>
      </c>
      <c r="W950" s="18" t="s">
        <v>67</v>
      </c>
      <c r="X950" s="18" t="s">
        <v>40</v>
      </c>
      <c r="Y950" s="18" t="s">
        <v>40</v>
      </c>
      <c r="Z950" s="19" t="s">
        <v>68</v>
      </c>
      <c r="AA950" s="20">
        <v>415304049</v>
      </c>
      <c r="AB950" s="19">
        <v>40000000</v>
      </c>
      <c r="AC950" s="21">
        <v>40000000</v>
      </c>
      <c r="AD950" s="21">
        <v>0</v>
      </c>
      <c r="AE950" s="21">
        <v>0</v>
      </c>
      <c r="AF950" s="21">
        <v>0</v>
      </c>
      <c r="AG950" s="21">
        <v>0</v>
      </c>
      <c r="AH950" s="21">
        <v>0</v>
      </c>
      <c r="AI950" s="21">
        <v>0</v>
      </c>
      <c r="AJ950" s="21">
        <v>0</v>
      </c>
      <c r="AK950" s="21">
        <v>0</v>
      </c>
      <c r="AL950" s="21">
        <v>0</v>
      </c>
      <c r="AM950" s="21">
        <v>0</v>
      </c>
      <c r="AN950" s="21">
        <v>0</v>
      </c>
      <c r="AO950" s="21">
        <v>0</v>
      </c>
      <c r="AP950" s="21">
        <v>0</v>
      </c>
      <c r="AQ950" s="21">
        <v>0</v>
      </c>
      <c r="AR950" s="21">
        <v>0</v>
      </c>
      <c r="AS950" s="2"/>
      <c r="AT950" s="2"/>
      <c r="AU950" s="2"/>
      <c r="AV950" s="2"/>
      <c r="AW950" s="2"/>
      <c r="AX950" s="2"/>
      <c r="AY950" s="2"/>
      <c r="AZ950" s="2"/>
      <c r="BA950" s="2"/>
      <c r="BB950" s="2"/>
      <c r="BC950" s="2"/>
    </row>
    <row r="951" spans="8:55" ht="29" x14ac:dyDescent="0.35">
      <c r="H951" s="16" t="str">
        <f xml:space="preserve"> _xll.EPMOlapMemberO("[CONTRATO].[PARENTH1].[C56472024]","","C56472024","","000;001")</f>
        <v>C56472024</v>
      </c>
      <c r="I951" s="16" t="str">
        <f xml:space="preserve"> _xll.EPMOlapMemberO("[AREA].[PARENTH1].[10000000033005]","","Gcia. Gestión Financ","","000;001")</f>
        <v>Gcia. Gestión Financ</v>
      </c>
      <c r="J951" s="17" t="str">
        <f xml:space="preserve"> _xll.EPMOlapMemberO("[RUBRO].[PARENTH1].[5130200000]","","AVALUOS","","000;001")</f>
        <v>AVALUOS</v>
      </c>
      <c r="K951" s="18" t="s">
        <v>3057</v>
      </c>
      <c r="L951" s="18" t="s">
        <v>40</v>
      </c>
      <c r="M951" s="28" t="s">
        <v>124</v>
      </c>
      <c r="N951" s="18" t="s">
        <v>29</v>
      </c>
      <c r="O951" s="18" t="s">
        <v>61</v>
      </c>
      <c r="P951" s="28" t="s">
        <v>40</v>
      </c>
      <c r="Q951" s="28" t="s">
        <v>3006</v>
      </c>
      <c r="R951" s="18" t="s">
        <v>1252</v>
      </c>
      <c r="S951" s="18" t="s">
        <v>1253</v>
      </c>
      <c r="T951" s="18" t="s">
        <v>1254</v>
      </c>
      <c r="U951" s="18" t="s">
        <v>1255</v>
      </c>
      <c r="V951" s="18" t="s">
        <v>131</v>
      </c>
      <c r="W951" s="18" t="s">
        <v>67</v>
      </c>
      <c r="X951" s="18" t="s">
        <v>58</v>
      </c>
      <c r="Y951" s="18" t="s">
        <v>40</v>
      </c>
      <c r="Z951" s="19" t="s">
        <v>68</v>
      </c>
      <c r="AA951" s="20">
        <v>18167183063</v>
      </c>
      <c r="AB951" s="19">
        <v>41186880</v>
      </c>
      <c r="AC951" s="21">
        <v>0</v>
      </c>
      <c r="AD951" s="21">
        <v>0</v>
      </c>
      <c r="AE951" s="21">
        <v>0</v>
      </c>
      <c r="AF951" s="21">
        <v>0</v>
      </c>
      <c r="AG951" s="21">
        <v>0</v>
      </c>
      <c r="AH951" s="21">
        <v>6336443</v>
      </c>
      <c r="AI951" s="21">
        <v>6336443</v>
      </c>
      <c r="AJ951" s="21">
        <v>6336443</v>
      </c>
      <c r="AK951" s="21">
        <v>6336443</v>
      </c>
      <c r="AL951" s="21">
        <v>6336443</v>
      </c>
      <c r="AM951" s="21">
        <v>6336443</v>
      </c>
      <c r="AN951" s="21">
        <v>3168222</v>
      </c>
      <c r="AO951" s="21">
        <v>0</v>
      </c>
      <c r="AP951" s="21">
        <v>0</v>
      </c>
      <c r="AQ951" s="21">
        <v>0</v>
      </c>
      <c r="AR951" s="21">
        <v>0</v>
      </c>
      <c r="AS951" s="2"/>
      <c r="AT951" s="2"/>
      <c r="AU951" s="2"/>
      <c r="AV951" s="2"/>
      <c r="AW951" s="2"/>
      <c r="AX951" s="2"/>
      <c r="AY951" s="2"/>
      <c r="AZ951" s="2"/>
      <c r="BA951" s="2"/>
      <c r="BB951" s="2"/>
      <c r="BC951" s="2"/>
    </row>
    <row r="952" spans="8:55" x14ac:dyDescent="0.35">
      <c r="H952" s="16" t="str">
        <f xml:space="preserve"> _xll.EPMOlapMemberO("[CONTRATO].[PARENTH1].[C56462024]","","C56462024","","000;001")</f>
        <v>C56462024</v>
      </c>
      <c r="I952" s="16" t="str">
        <f xml:space="preserve"> _xll.EPMOlapMemberO("[AREA].[PARENTH1].[10000000033003]","","Gcia. Logística","","000;001")</f>
        <v>Gcia. Logística</v>
      </c>
      <c r="J952" s="17" t="str">
        <f xml:space="preserve"> _xll.EPMOlapMemberO("[RUBRO].[PARENTH1].[5130200000]","","AVALUOS","","000;001")</f>
        <v>AVALUOS</v>
      </c>
      <c r="K952" s="18" t="s">
        <v>3058</v>
      </c>
      <c r="L952" s="18" t="s">
        <v>40</v>
      </c>
      <c r="M952" s="28" t="s">
        <v>44</v>
      </c>
      <c r="N952" s="18" t="s">
        <v>29</v>
      </c>
      <c r="O952" s="18" t="s">
        <v>61</v>
      </c>
      <c r="P952" s="28" t="s">
        <v>40</v>
      </c>
      <c r="Q952" s="28" t="s">
        <v>1464</v>
      </c>
      <c r="R952" s="18" t="s">
        <v>1465</v>
      </c>
      <c r="S952" s="18" t="s">
        <v>199</v>
      </c>
      <c r="T952" s="18" t="s">
        <v>35</v>
      </c>
      <c r="U952" s="18" t="s">
        <v>3059</v>
      </c>
      <c r="V952" s="18" t="s">
        <v>51</v>
      </c>
      <c r="W952" s="18" t="s">
        <v>52</v>
      </c>
      <c r="X952" s="18" t="s">
        <v>58</v>
      </c>
      <c r="Y952" s="18" t="s">
        <v>40</v>
      </c>
      <c r="Z952" s="19" t="s">
        <v>68</v>
      </c>
      <c r="AA952" s="20">
        <v>809423567</v>
      </c>
      <c r="AB952" s="19">
        <v>11534907</v>
      </c>
      <c r="AC952" s="21">
        <v>0</v>
      </c>
      <c r="AD952" s="21">
        <v>0</v>
      </c>
      <c r="AE952" s="21">
        <v>0</v>
      </c>
      <c r="AF952" s="21">
        <v>0</v>
      </c>
      <c r="AG952" s="21">
        <v>0</v>
      </c>
      <c r="AH952" s="21">
        <v>0</v>
      </c>
      <c r="AI952" s="21">
        <v>0</v>
      </c>
      <c r="AJ952" s="21">
        <v>0</v>
      </c>
      <c r="AK952" s="21">
        <v>0</v>
      </c>
      <c r="AL952" s="21">
        <v>0</v>
      </c>
      <c r="AM952" s="21">
        <v>0</v>
      </c>
      <c r="AN952" s="21">
        <v>11534907</v>
      </c>
      <c r="AO952" s="21">
        <v>0</v>
      </c>
      <c r="AP952" s="21">
        <v>0</v>
      </c>
      <c r="AQ952" s="21">
        <v>0</v>
      </c>
      <c r="AR952" s="21">
        <v>0</v>
      </c>
      <c r="AS952" s="2"/>
      <c r="AT952" s="2"/>
      <c r="AU952" s="2"/>
      <c r="AV952" s="2"/>
      <c r="AW952" s="2"/>
      <c r="AX952" s="2"/>
      <c r="AY952" s="2"/>
      <c r="AZ952" s="2"/>
      <c r="BA952" s="2"/>
      <c r="BB952" s="2"/>
      <c r="BC952" s="2"/>
    </row>
    <row r="953" spans="8:55" ht="29" x14ac:dyDescent="0.35">
      <c r="H953" s="16" t="str">
        <f xml:space="preserve"> _xll.EPMOlapMemberO("[CONTRATO].[PARENTH1].[C56452024]","","C56452024","","000;001")</f>
        <v>C56452024</v>
      </c>
      <c r="I953" s="16" t="str">
        <f xml:space="preserve"> _xll.EPMOlapMemberO("[AREA].[PARENTH1].[10000000033003]","","Gcia. Logística","","000;001")</f>
        <v>Gcia. Logística</v>
      </c>
      <c r="J953" s="17" t="str">
        <f xml:space="preserve"> _xll.EPMOlapMemberO("[RUBRO].[PARENTH1].[5130200000]","","AVALUOS","","000;001")</f>
        <v>AVALUOS</v>
      </c>
      <c r="K953" s="18" t="s">
        <v>3060</v>
      </c>
      <c r="L953" s="18" t="s">
        <v>40</v>
      </c>
      <c r="M953" s="28" t="s">
        <v>44</v>
      </c>
      <c r="N953" s="18" t="s">
        <v>29</v>
      </c>
      <c r="O953" s="18" t="s">
        <v>61</v>
      </c>
      <c r="P953" s="28" t="s">
        <v>40</v>
      </c>
      <c r="Q953" s="28" t="s">
        <v>3061</v>
      </c>
      <c r="R953" s="18" t="s">
        <v>1465</v>
      </c>
      <c r="S953" s="18" t="s">
        <v>1253</v>
      </c>
      <c r="T953" s="18" t="s">
        <v>1048</v>
      </c>
      <c r="U953" s="18" t="s">
        <v>3062</v>
      </c>
      <c r="V953" s="18" t="s">
        <v>51</v>
      </c>
      <c r="W953" s="18" t="s">
        <v>67</v>
      </c>
      <c r="X953" s="18" t="s">
        <v>58</v>
      </c>
      <c r="Y953" s="18" t="s">
        <v>40</v>
      </c>
      <c r="Z953" s="19" t="s">
        <v>68</v>
      </c>
      <c r="AA953" s="20">
        <v>809423567</v>
      </c>
      <c r="AB953" s="19">
        <v>41186880</v>
      </c>
      <c r="AC953" s="21">
        <v>0</v>
      </c>
      <c r="AD953" s="21">
        <v>0</v>
      </c>
      <c r="AE953" s="21">
        <v>0</v>
      </c>
      <c r="AF953" s="21">
        <v>0</v>
      </c>
      <c r="AG953" s="21">
        <v>0</v>
      </c>
      <c r="AH953" s="21">
        <v>6864480</v>
      </c>
      <c r="AI953" s="21">
        <v>6864480</v>
      </c>
      <c r="AJ953" s="21">
        <v>6864480</v>
      </c>
      <c r="AK953" s="21">
        <v>6864480</v>
      </c>
      <c r="AL953" s="21">
        <v>6864480</v>
      </c>
      <c r="AM953" s="21">
        <v>6864480</v>
      </c>
      <c r="AN953" s="21">
        <v>0</v>
      </c>
      <c r="AO953" s="21">
        <v>0</v>
      </c>
      <c r="AP953" s="21">
        <v>0</v>
      </c>
      <c r="AQ953" s="21">
        <v>0</v>
      </c>
      <c r="AR953" s="21">
        <v>0</v>
      </c>
      <c r="AS953" s="2"/>
      <c r="AT953" s="2"/>
      <c r="AU953" s="2"/>
      <c r="AV953" s="2"/>
      <c r="AW953" s="2"/>
      <c r="AX953" s="2"/>
      <c r="AY953" s="2"/>
      <c r="AZ953" s="2"/>
      <c r="BA953" s="2"/>
      <c r="BB953" s="2"/>
      <c r="BC953" s="2"/>
    </row>
    <row r="954" spans="8:55" ht="26" x14ac:dyDescent="0.35">
      <c r="H954" s="16" t="str">
        <f xml:space="preserve"> _xll.EPMOlapMemberO("[CONTRATO].[PARENTH1].[C82572024]","","C82572024","","000;001")</f>
        <v>C82572024</v>
      </c>
      <c r="I954" s="16" t="str">
        <f xml:space="preserve"> _xll.EPMOlapMemberO("[AREA].[PARENTH1].[10000000025005]","","Gcia. Administración","","000;001")</f>
        <v>Gcia. Administración</v>
      </c>
      <c r="J954" s="17" t="str">
        <f xml:space="preserve"> _xll.EPMOlapMemberO("[RUBRO].[PARENTH1].[5118150001]","","TRAMITES Y LICENCIAS","","000;001")</f>
        <v>TRAMITES Y LICENCIAS</v>
      </c>
      <c r="K954" s="18" t="s">
        <v>3063</v>
      </c>
      <c r="L954" s="18" t="s">
        <v>40</v>
      </c>
      <c r="M954" s="28" t="s">
        <v>452</v>
      </c>
      <c r="N954" s="18" t="s">
        <v>453</v>
      </c>
      <c r="O954" s="18" t="s">
        <v>461</v>
      </c>
      <c r="P954" s="28" t="s">
        <v>491</v>
      </c>
      <c r="Q954" s="28" t="s">
        <v>489</v>
      </c>
      <c r="R954" s="18" t="s">
        <v>40</v>
      </c>
      <c r="S954" s="18" t="s">
        <v>65</v>
      </c>
      <c r="T954" s="18" t="s">
        <v>35</v>
      </c>
      <c r="U954" s="18" t="s">
        <v>2628</v>
      </c>
      <c r="V954" s="18" t="s">
        <v>459</v>
      </c>
      <c r="W954" s="18" t="s">
        <v>67</v>
      </c>
      <c r="X954" s="18" t="s">
        <v>40</v>
      </c>
      <c r="Y954" s="18" t="s">
        <v>40</v>
      </c>
      <c r="Z954" s="19" t="s">
        <v>68</v>
      </c>
      <c r="AA954" s="20">
        <v>307461977278</v>
      </c>
      <c r="AB954" s="19">
        <v>2982333993</v>
      </c>
      <c r="AC954" s="21">
        <v>0</v>
      </c>
      <c r="AD954" s="21">
        <v>0</v>
      </c>
      <c r="AE954" s="21">
        <v>0</v>
      </c>
      <c r="AF954" s="21">
        <v>0</v>
      </c>
      <c r="AG954" s="21">
        <v>0</v>
      </c>
      <c r="AH954" s="21">
        <v>0</v>
      </c>
      <c r="AI954" s="21">
        <v>0</v>
      </c>
      <c r="AJ954" s="21">
        <v>0</v>
      </c>
      <c r="AK954" s="21">
        <v>882333993</v>
      </c>
      <c r="AL954" s="21">
        <v>750000000</v>
      </c>
      <c r="AM954" s="21">
        <v>750000000</v>
      </c>
      <c r="AN954" s="21">
        <v>600000000</v>
      </c>
      <c r="AO954" s="21">
        <v>0</v>
      </c>
      <c r="AP954" s="21">
        <v>0</v>
      </c>
      <c r="AQ954" s="21">
        <v>0</v>
      </c>
      <c r="AR954" s="21">
        <v>0</v>
      </c>
      <c r="AS954" s="2"/>
      <c r="AT954" s="2"/>
      <c r="AU954" s="2"/>
      <c r="AV954" s="2"/>
      <c r="AW954" s="2"/>
      <c r="AX954" s="2"/>
      <c r="AY954" s="2"/>
      <c r="AZ954" s="2"/>
      <c r="BA954" s="2"/>
      <c r="BB954" s="2"/>
      <c r="BC954" s="2"/>
    </row>
    <row r="955" spans="8:55" ht="58" x14ac:dyDescent="0.35">
      <c r="H955" s="16" t="str">
        <f xml:space="preserve"> _xll.EPMOlapMemberO("[CONTRATO].[PARENTH1].[C35342024]","","C35342024","","000;001")</f>
        <v>C35342024</v>
      </c>
      <c r="I955" s="16" t="str">
        <f xml:space="preserve"> _xll.EPMOlapMemberO("[AREA].[PARENTH1].[10000000035003]","","Gcia. Mercadeo y Com","","000;001")</f>
        <v>Gcia. Mercadeo y Com</v>
      </c>
      <c r="J955" s="17" t="str">
        <f xml:space="preserve"> _xll.EPMOlapMemberO("[RUBRO].[PARENTH1].[5164050001]","","N-PUBLICIDAD Y PROPAGANDA - ARL","","000;001")</f>
        <v>N-PUBLICIDAD Y PROPAGANDA - ARL</v>
      </c>
      <c r="K955" s="18" t="s">
        <v>3064</v>
      </c>
      <c r="L955" s="18" t="s">
        <v>40</v>
      </c>
      <c r="M955" s="28" t="s">
        <v>1949</v>
      </c>
      <c r="N955" s="18" t="s">
        <v>29</v>
      </c>
      <c r="O955" s="18" t="s">
        <v>1950</v>
      </c>
      <c r="P955" s="28" t="s">
        <v>40</v>
      </c>
      <c r="Q955" s="28" t="s">
        <v>3065</v>
      </c>
      <c r="R955" s="18" t="s">
        <v>3066</v>
      </c>
      <c r="S955" s="18" t="s">
        <v>948</v>
      </c>
      <c r="T955" s="18" t="s">
        <v>35</v>
      </c>
      <c r="U955" s="18" t="s">
        <v>3067</v>
      </c>
      <c r="V955" s="18" t="s">
        <v>1925</v>
      </c>
      <c r="W955" s="18" t="s">
        <v>67</v>
      </c>
      <c r="X955" s="18" t="s">
        <v>40</v>
      </c>
      <c r="Y955" s="18" t="s">
        <v>40</v>
      </c>
      <c r="Z955" s="19" t="s">
        <v>68</v>
      </c>
      <c r="AA955" s="20">
        <v>3242120000</v>
      </c>
      <c r="AB955" s="19">
        <v>741370000</v>
      </c>
      <c r="AC955" s="21">
        <v>0</v>
      </c>
      <c r="AD955" s="21">
        <v>0</v>
      </c>
      <c r="AE955" s="21">
        <v>0</v>
      </c>
      <c r="AF955" s="21">
        <v>0</v>
      </c>
      <c r="AG955" s="21">
        <v>0</v>
      </c>
      <c r="AH955" s="21">
        <v>247123333</v>
      </c>
      <c r="AI955" s="21">
        <v>0</v>
      </c>
      <c r="AJ955" s="21">
        <v>0</v>
      </c>
      <c r="AK955" s="21">
        <v>0</v>
      </c>
      <c r="AL955" s="21">
        <v>247123333</v>
      </c>
      <c r="AM955" s="21">
        <v>0</v>
      </c>
      <c r="AN955" s="21">
        <v>247123334</v>
      </c>
      <c r="AO955" s="21">
        <v>0</v>
      </c>
      <c r="AP955" s="21">
        <v>0</v>
      </c>
      <c r="AQ955" s="21">
        <v>0</v>
      </c>
      <c r="AR955" s="21">
        <v>0</v>
      </c>
      <c r="AS955" s="2"/>
      <c r="AT955" s="2"/>
      <c r="AU955" s="2"/>
      <c r="AV955" s="2"/>
      <c r="AW955" s="2"/>
      <c r="AX955" s="2"/>
      <c r="AY955" s="2"/>
      <c r="AZ955" s="2"/>
      <c r="BA955" s="2"/>
      <c r="BB955" s="2"/>
      <c r="BC955" s="2"/>
    </row>
    <row r="956" spans="8:55" ht="29" x14ac:dyDescent="0.35">
      <c r="H956" s="16" t="str">
        <f xml:space="preserve"> _xll.EPMOlapMemberO("[CONTRATO].[PARENTH1].[C77812024]","","C77812024","","000;001")</f>
        <v>C77812024</v>
      </c>
      <c r="I956" s="16" t="str">
        <f xml:space="preserve"> _xll.EPMOlapMemberO("[AREA].[PARENTH1].[10000000025005]","","Gcia. Administración","","000;001")</f>
        <v>Gcia. Administración</v>
      </c>
      <c r="J956" s="17" t="str">
        <f xml:space="preserve"> _xll.EPMOlapMemberO("[RUBRO].[PARENTH1].[5118150001]","","TRAMITES Y LICENCIAS","","000;001")</f>
        <v>TRAMITES Y LICENCIAS</v>
      </c>
      <c r="K956" s="18" t="s">
        <v>3068</v>
      </c>
      <c r="L956" s="18" t="s">
        <v>40</v>
      </c>
      <c r="M956" s="28" t="s">
        <v>452</v>
      </c>
      <c r="N956" s="18" t="s">
        <v>453</v>
      </c>
      <c r="O956" s="18" t="s">
        <v>461</v>
      </c>
      <c r="P956" s="28" t="s">
        <v>3069</v>
      </c>
      <c r="Q956" s="28" t="s">
        <v>486</v>
      </c>
      <c r="R956" s="18" t="s">
        <v>40</v>
      </c>
      <c r="S956" s="18" t="s">
        <v>648</v>
      </c>
      <c r="T956" s="18" t="s">
        <v>35</v>
      </c>
      <c r="U956" s="18" t="s">
        <v>3070</v>
      </c>
      <c r="V956" s="18" t="s">
        <v>459</v>
      </c>
      <c r="W956" s="18" t="s">
        <v>67</v>
      </c>
      <c r="X956" s="18" t="s">
        <v>40</v>
      </c>
      <c r="Y956" s="18" t="s">
        <v>40</v>
      </c>
      <c r="Z956" s="19" t="s">
        <v>68</v>
      </c>
      <c r="AA956" s="20">
        <v>307461977278</v>
      </c>
      <c r="AB956" s="19">
        <v>1000000000</v>
      </c>
      <c r="AC956" s="21">
        <v>0</v>
      </c>
      <c r="AD956" s="21">
        <v>0</v>
      </c>
      <c r="AE956" s="21">
        <v>0</v>
      </c>
      <c r="AF956" s="21">
        <v>0</v>
      </c>
      <c r="AG956" s="21">
        <v>150000000</v>
      </c>
      <c r="AH956" s="21">
        <v>150000000</v>
      </c>
      <c r="AI956" s="21">
        <v>150000000</v>
      </c>
      <c r="AJ956" s="21">
        <v>150000000</v>
      </c>
      <c r="AK956" s="21">
        <v>100000000</v>
      </c>
      <c r="AL956" s="21">
        <v>100000000</v>
      </c>
      <c r="AM956" s="21">
        <v>100000000</v>
      </c>
      <c r="AN956" s="21">
        <v>100000000</v>
      </c>
      <c r="AO956" s="21">
        <v>0</v>
      </c>
      <c r="AP956" s="21">
        <v>0</v>
      </c>
      <c r="AQ956" s="21">
        <v>0</v>
      </c>
      <c r="AR956" s="21">
        <v>0</v>
      </c>
      <c r="AS956" s="2"/>
      <c r="AT956" s="2"/>
      <c r="AU956" s="2"/>
      <c r="AV956" s="2"/>
      <c r="AW956" s="2"/>
      <c r="AX956" s="2"/>
      <c r="AY956" s="2"/>
      <c r="AZ956" s="2"/>
      <c r="BA956" s="2"/>
      <c r="BB956" s="2"/>
      <c r="BC956" s="2"/>
    </row>
    <row r="957" spans="8:55" ht="29" x14ac:dyDescent="0.35">
      <c r="H957" s="16" t="str">
        <f xml:space="preserve"> _xll.EPMOlapMemberO("[CONTRATO].[PARENTH1].[C83352024]","","C83352024","","000;001")</f>
        <v>C83352024</v>
      </c>
      <c r="I957" s="16" t="str">
        <f xml:space="preserve"> _xll.EPMOlapMemberO("[AREA].[PARENTH1].[10000000025005]","","Gcia. Administración","","000;001")</f>
        <v>Gcia. Administración</v>
      </c>
      <c r="J957" s="17" t="str">
        <f xml:space="preserve"> _xll.EPMOlapMemberO("[RUBRO].[PARENTH1].[5118150001]","","TRAMITES Y LICENCIAS","","000;001")</f>
        <v>TRAMITES Y LICENCIAS</v>
      </c>
      <c r="K957" s="18" t="s">
        <v>3071</v>
      </c>
      <c r="L957" s="18" t="s">
        <v>40</v>
      </c>
      <c r="M957" s="28" t="s">
        <v>452</v>
      </c>
      <c r="N957" s="18" t="s">
        <v>453</v>
      </c>
      <c r="O957" s="18" t="s">
        <v>454</v>
      </c>
      <c r="P957" s="28" t="s">
        <v>476</v>
      </c>
      <c r="Q957" s="28" t="s">
        <v>2671</v>
      </c>
      <c r="R957" s="18" t="s">
        <v>40</v>
      </c>
      <c r="S957" s="18" t="s">
        <v>48</v>
      </c>
      <c r="T957" s="18" t="s">
        <v>114</v>
      </c>
      <c r="U957" s="18" t="s">
        <v>2693</v>
      </c>
      <c r="V957" s="18" t="s">
        <v>459</v>
      </c>
      <c r="W957" s="18" t="s">
        <v>52</v>
      </c>
      <c r="X957" s="18" t="s">
        <v>40</v>
      </c>
      <c r="Y957" s="18" t="s">
        <v>40</v>
      </c>
      <c r="Z957" s="19" t="s">
        <v>68</v>
      </c>
      <c r="AA957" s="20">
        <v>307461977278</v>
      </c>
      <c r="AB957" s="19">
        <v>1126765423</v>
      </c>
      <c r="AC957" s="21">
        <v>0</v>
      </c>
      <c r="AD957" s="21">
        <v>0</v>
      </c>
      <c r="AE957" s="21">
        <v>0</v>
      </c>
      <c r="AF957" s="21">
        <v>1126765423</v>
      </c>
      <c r="AG957" s="21">
        <v>0</v>
      </c>
      <c r="AH957" s="21">
        <v>0</v>
      </c>
      <c r="AI957" s="21">
        <v>0</v>
      </c>
      <c r="AJ957" s="21">
        <v>0</v>
      </c>
      <c r="AK957" s="21">
        <v>0</v>
      </c>
      <c r="AL957" s="21">
        <v>0</v>
      </c>
      <c r="AM957" s="21">
        <v>0</v>
      </c>
      <c r="AN957" s="21">
        <v>0</v>
      </c>
      <c r="AO957" s="21">
        <v>0</v>
      </c>
      <c r="AP957" s="21">
        <v>0</v>
      </c>
      <c r="AQ957" s="21">
        <v>0</v>
      </c>
      <c r="AR957" s="21">
        <v>0</v>
      </c>
      <c r="AS957" s="2"/>
      <c r="AT957" s="2"/>
      <c r="AU957" s="2"/>
      <c r="AV957" s="2"/>
      <c r="AW957" s="2"/>
      <c r="AX957" s="2"/>
      <c r="AY957" s="2"/>
      <c r="AZ957" s="2"/>
      <c r="BA957" s="2"/>
      <c r="BB957" s="2"/>
      <c r="BC957" s="2"/>
    </row>
    <row r="958" spans="8:55" ht="58" x14ac:dyDescent="0.35">
      <c r="H958" s="16" t="str">
        <f xml:space="preserve"> _xll.EPMOlapMemberO("[CONTRATO].[PARENTH1].[C56482024]","","C56482024","","000;001")</f>
        <v>C56482024</v>
      </c>
      <c r="I958" s="16" t="str">
        <f xml:space="preserve"> _xll.EPMOlapMemberO("[AREA].[PARENTH1].[10000000033003]","","Gcia. Logística","","000;001")</f>
        <v>Gcia. Logística</v>
      </c>
      <c r="J958" s="17" t="str">
        <f xml:space="preserve"> _xll.EPMOlapMemberO("[RUBRO].[PARENTH1].[5130200000]","","AVALUOS","","000;001")</f>
        <v>AVALUOS</v>
      </c>
      <c r="K958" s="18" t="s">
        <v>3072</v>
      </c>
      <c r="L958" s="18" t="s">
        <v>40</v>
      </c>
      <c r="M958" s="28" t="s">
        <v>44</v>
      </c>
      <c r="N958" s="18" t="s">
        <v>29</v>
      </c>
      <c r="O958" s="18" t="s">
        <v>61</v>
      </c>
      <c r="P958" s="28" t="s">
        <v>40</v>
      </c>
      <c r="Q958" s="28" t="s">
        <v>3073</v>
      </c>
      <c r="R958" s="18" t="s">
        <v>3074</v>
      </c>
      <c r="S958" s="18" t="s">
        <v>199</v>
      </c>
      <c r="T958" s="18" t="s">
        <v>224</v>
      </c>
      <c r="U958" s="18" t="s">
        <v>3075</v>
      </c>
      <c r="V958" s="18" t="s">
        <v>1851</v>
      </c>
      <c r="W958" s="18" t="s">
        <v>67</v>
      </c>
      <c r="X958" s="18" t="s">
        <v>58</v>
      </c>
      <c r="Y958" s="18" t="s">
        <v>40</v>
      </c>
      <c r="Z958" s="19" t="s">
        <v>68</v>
      </c>
      <c r="AA958" s="20">
        <v>809423567</v>
      </c>
      <c r="AB958" s="19">
        <v>9758000</v>
      </c>
      <c r="AC958" s="21">
        <v>0</v>
      </c>
      <c r="AD958" s="21">
        <v>0</v>
      </c>
      <c r="AE958" s="21">
        <v>0</v>
      </c>
      <c r="AF958" s="21">
        <v>0</v>
      </c>
      <c r="AG958" s="21">
        <v>0</v>
      </c>
      <c r="AH958" s="21">
        <v>9758000</v>
      </c>
      <c r="AI958" s="21">
        <v>0</v>
      </c>
      <c r="AJ958" s="21">
        <v>0</v>
      </c>
      <c r="AK958" s="21">
        <v>0</v>
      </c>
      <c r="AL958" s="21">
        <v>0</v>
      </c>
      <c r="AM958" s="21">
        <v>0</v>
      </c>
      <c r="AN958" s="21">
        <v>0</v>
      </c>
      <c r="AO958" s="21">
        <v>0</v>
      </c>
      <c r="AP958" s="21">
        <v>0</v>
      </c>
      <c r="AQ958" s="21">
        <v>0</v>
      </c>
      <c r="AR958" s="21">
        <v>0</v>
      </c>
      <c r="AS958" s="2"/>
      <c r="AT958" s="2"/>
      <c r="AU958" s="2"/>
      <c r="AV958" s="2"/>
      <c r="AW958" s="2"/>
      <c r="AX958" s="2"/>
      <c r="AY958" s="2"/>
      <c r="AZ958" s="2"/>
      <c r="BA958" s="2"/>
      <c r="BB958" s="2"/>
      <c r="BC958" s="2"/>
    </row>
    <row r="959" spans="8:55" ht="104" x14ac:dyDescent="0.35">
      <c r="H959" s="16" t="str">
        <f xml:space="preserve"> _xll.EPMOlapMemberO("[CONTRATO].[PARENTH1].[C24242024]","","C24242024","","000;001")</f>
        <v>C24242024</v>
      </c>
      <c r="I959" s="16" t="str">
        <f xml:space="preserve"> _xll.EPMOlapMemberO("[AREA].[PARENTH1].[10000000095001]","","Secretaría General y","","000;001")</f>
        <v>Secretaría General y</v>
      </c>
      <c r="J959" s="22" t="str">
        <f xml:space="preserve"> _xll.EPMOlapMemberO("[RUBRO].[PARENTH2].[5104950001]","","INTERESES (RENDIMIENTOS) PASIVO SISTEMA GENERAL DE","","000;001")</f>
        <v>INTERESES (RENDIMIENTOS) PASIVO SISTEMA GENERAL DE</v>
      </c>
      <c r="K959" s="18" t="s">
        <v>3076</v>
      </c>
      <c r="L959" s="18" t="s">
        <v>40</v>
      </c>
      <c r="M959" s="28" t="s">
        <v>1847</v>
      </c>
      <c r="N959" s="18" t="s">
        <v>29</v>
      </c>
      <c r="O959" s="18" t="s">
        <v>395</v>
      </c>
      <c r="P959" s="28" t="s">
        <v>40</v>
      </c>
      <c r="Q959" s="28" t="s">
        <v>3077</v>
      </c>
      <c r="R959" s="18" t="s">
        <v>40</v>
      </c>
      <c r="S959" s="18" t="s">
        <v>1419</v>
      </c>
      <c r="T959" s="18" t="s">
        <v>35</v>
      </c>
      <c r="U959" s="18" t="s">
        <v>3078</v>
      </c>
      <c r="V959" s="18" t="s">
        <v>1851</v>
      </c>
      <c r="W959" s="18" t="s">
        <v>67</v>
      </c>
      <c r="X959" s="18" t="s">
        <v>40</v>
      </c>
      <c r="Y959" s="18" t="s">
        <v>3077</v>
      </c>
      <c r="Z959" s="19" t="s">
        <v>40</v>
      </c>
      <c r="AA959" s="20">
        <v>76318571</v>
      </c>
      <c r="AB959" s="19">
        <v>9974568</v>
      </c>
      <c r="AC959" s="21">
        <v>0</v>
      </c>
      <c r="AD959" s="21">
        <v>0</v>
      </c>
      <c r="AE959" s="21">
        <v>0</v>
      </c>
      <c r="AF959" s="21">
        <v>0</v>
      </c>
      <c r="AG959" s="21">
        <v>1246821</v>
      </c>
      <c r="AH959" s="21">
        <v>1246821</v>
      </c>
      <c r="AI959" s="21">
        <v>1246821</v>
      </c>
      <c r="AJ959" s="21">
        <v>1246821</v>
      </c>
      <c r="AK959" s="21">
        <v>1246821</v>
      </c>
      <c r="AL959" s="21">
        <v>1246821</v>
      </c>
      <c r="AM959" s="21">
        <v>1246821</v>
      </c>
      <c r="AN959" s="21">
        <v>1246821</v>
      </c>
      <c r="AO959" s="21">
        <v>0</v>
      </c>
      <c r="AP959" s="21">
        <v>0</v>
      </c>
      <c r="AQ959" s="21">
        <v>0</v>
      </c>
      <c r="AR959" s="21">
        <v>0</v>
      </c>
      <c r="AS959" s="2"/>
      <c r="AT959" s="2"/>
      <c r="AU959" s="2"/>
      <c r="AV959" s="2"/>
      <c r="AW959" s="2"/>
      <c r="AX959" s="2"/>
      <c r="AY959" s="2"/>
      <c r="AZ959" s="2"/>
      <c r="BA959" s="2"/>
      <c r="BB959" s="2"/>
      <c r="BC959" s="2"/>
    </row>
    <row r="960" spans="8:55" ht="26" x14ac:dyDescent="0.35">
      <c r="H960" s="16" t="str">
        <f xml:space="preserve"> _xll.EPMOlapMemberO("[CONTRATO].[PARENTH1].[C20712024]","","C20712024","","000;001")</f>
        <v>C20712024</v>
      </c>
      <c r="I960" s="16" t="str">
        <f xml:space="preserve"> _xll.EPMOlapMemberO("[AREA].[PARENTH1].[10000000095005]","","Gcia. Talento Humano","","000;001")</f>
        <v>Gcia. Talento Humano</v>
      </c>
      <c r="J960" s="17" t="str">
        <f xml:space="preserve"> _xll.EPMOlapMemberO("[RUBRO].[PARENTH1].[5120260001]","","CAPACITACION DE PERSONAL","","000;001")</f>
        <v>CAPACITACION DE PERSONAL</v>
      </c>
      <c r="K960" s="18" t="s">
        <v>3079</v>
      </c>
      <c r="L960" s="18" t="s">
        <v>40</v>
      </c>
      <c r="M960" s="28" t="s">
        <v>2457</v>
      </c>
      <c r="N960" s="18" t="s">
        <v>2489</v>
      </c>
      <c r="O960" s="18" t="s">
        <v>2695</v>
      </c>
      <c r="P960" s="28" t="s">
        <v>1896</v>
      </c>
      <c r="Q960" s="28" t="s">
        <v>2895</v>
      </c>
      <c r="R960" s="18" t="s">
        <v>40</v>
      </c>
      <c r="S960" s="18" t="s">
        <v>948</v>
      </c>
      <c r="T960" s="18" t="s">
        <v>35</v>
      </c>
      <c r="U960" s="18" t="s">
        <v>2896</v>
      </c>
      <c r="V960" s="18" t="s">
        <v>2462</v>
      </c>
      <c r="W960" s="18" t="s">
        <v>67</v>
      </c>
      <c r="X960" s="18" t="s">
        <v>68</v>
      </c>
      <c r="Y960" s="18" t="s">
        <v>2897</v>
      </c>
      <c r="Z960" s="19" t="s">
        <v>68</v>
      </c>
      <c r="AA960" s="20">
        <v>0</v>
      </c>
      <c r="AB960" s="19">
        <v>19040000</v>
      </c>
      <c r="AC960" s="21">
        <v>0</v>
      </c>
      <c r="AD960" s="21">
        <v>0</v>
      </c>
      <c r="AE960" s="21">
        <v>0</v>
      </c>
      <c r="AF960" s="21">
        <v>0</v>
      </c>
      <c r="AG960" s="21">
        <v>2380000</v>
      </c>
      <c r="AH960" s="21">
        <v>2380000</v>
      </c>
      <c r="AI960" s="21">
        <v>2380000</v>
      </c>
      <c r="AJ960" s="21">
        <v>2380000</v>
      </c>
      <c r="AK960" s="21">
        <v>2380000</v>
      </c>
      <c r="AL960" s="21">
        <v>2380000</v>
      </c>
      <c r="AM960" s="21">
        <v>2380000</v>
      </c>
      <c r="AN960" s="21">
        <v>2380000</v>
      </c>
      <c r="AO960" s="21">
        <v>0</v>
      </c>
      <c r="AP960" s="21">
        <v>0</v>
      </c>
      <c r="AQ960" s="21">
        <v>0</v>
      </c>
      <c r="AR960" s="21">
        <v>0</v>
      </c>
      <c r="AS960" s="2"/>
      <c r="AT960" s="2"/>
      <c r="AU960" s="2"/>
      <c r="AV960" s="2"/>
      <c r="AW960" s="2"/>
      <c r="AX960" s="2"/>
      <c r="AY960" s="2"/>
      <c r="AZ960" s="2"/>
      <c r="BA960" s="2"/>
      <c r="BB960" s="2"/>
      <c r="BC960" s="2"/>
    </row>
    <row r="961" spans="8:55" ht="26" x14ac:dyDescent="0.35">
      <c r="H961" s="16" t="str">
        <f xml:space="preserve"> _xll.EPMOlapMemberO("[CONTRATO].[PARENTH1].[C20722024]","","C20722024","","000;001")</f>
        <v>C20722024</v>
      </c>
      <c r="I961" s="16" t="str">
        <f xml:space="preserve"> _xll.EPMOlapMemberO("[AREA].[PARENTH1].[10000000095005]","","Gcia. Talento Humano","","000;001")</f>
        <v>Gcia. Talento Humano</v>
      </c>
      <c r="J961" s="17" t="str">
        <f xml:space="preserve"> _xll.EPMOlapMemberO("[RUBRO].[PARENTH1].[5120260001]","","CAPACITACION DE PERSONAL","","000;001")</f>
        <v>CAPACITACION DE PERSONAL</v>
      </c>
      <c r="K961" s="18" t="s">
        <v>3080</v>
      </c>
      <c r="L961" s="18" t="s">
        <v>40</v>
      </c>
      <c r="M961" s="28" t="s">
        <v>2457</v>
      </c>
      <c r="N961" s="18" t="s">
        <v>2489</v>
      </c>
      <c r="O961" s="18" t="s">
        <v>2695</v>
      </c>
      <c r="P961" s="28" t="s">
        <v>3081</v>
      </c>
      <c r="Q961" s="28" t="s">
        <v>2895</v>
      </c>
      <c r="R961" s="18" t="s">
        <v>40</v>
      </c>
      <c r="S961" s="18" t="s">
        <v>948</v>
      </c>
      <c r="T961" s="18" t="s">
        <v>35</v>
      </c>
      <c r="U961" s="18" t="s">
        <v>2896</v>
      </c>
      <c r="V961" s="18" t="s">
        <v>2462</v>
      </c>
      <c r="W961" s="18" t="s">
        <v>67</v>
      </c>
      <c r="X961" s="18" t="s">
        <v>68</v>
      </c>
      <c r="Y961" s="18" t="s">
        <v>2897</v>
      </c>
      <c r="Z961" s="19" t="s">
        <v>68</v>
      </c>
      <c r="AA961" s="20">
        <v>0</v>
      </c>
      <c r="AB961" s="19">
        <v>90000000</v>
      </c>
      <c r="AC961" s="21">
        <v>0</v>
      </c>
      <c r="AD961" s="21">
        <v>0</v>
      </c>
      <c r="AE961" s="21">
        <v>0</v>
      </c>
      <c r="AF961" s="21">
        <v>0</v>
      </c>
      <c r="AG961" s="21">
        <v>11250000</v>
      </c>
      <c r="AH961" s="21">
        <v>11250000</v>
      </c>
      <c r="AI961" s="21">
        <v>11250000</v>
      </c>
      <c r="AJ961" s="21">
        <v>11250000</v>
      </c>
      <c r="AK961" s="21">
        <v>11250000</v>
      </c>
      <c r="AL961" s="21">
        <v>11250000</v>
      </c>
      <c r="AM961" s="21">
        <v>11250000</v>
      </c>
      <c r="AN961" s="21">
        <v>11250000</v>
      </c>
      <c r="AO961" s="21">
        <v>0</v>
      </c>
      <c r="AP961" s="21">
        <v>0</v>
      </c>
      <c r="AQ961" s="21">
        <v>0</v>
      </c>
      <c r="AR961" s="21">
        <v>0</v>
      </c>
      <c r="AS961" s="2"/>
      <c r="AT961" s="2"/>
      <c r="AU961" s="2"/>
      <c r="AV961" s="2"/>
      <c r="AW961" s="2"/>
      <c r="AX961" s="2"/>
      <c r="AY961" s="2"/>
      <c r="AZ961" s="2"/>
      <c r="BA961" s="2"/>
      <c r="BB961" s="2"/>
      <c r="BC961" s="2"/>
    </row>
    <row r="962" spans="8:55" ht="26" x14ac:dyDescent="0.35">
      <c r="H962" s="16" t="str">
        <f xml:space="preserve"> _xll.EPMOlapMemberO("[CONTRATO].[PARENTH1].[C20752024]","","C20752024","","000;001")</f>
        <v>C20752024</v>
      </c>
      <c r="I962" s="16" t="str">
        <f xml:space="preserve"> _xll.EPMOlapMemberO("[AREA].[PARENTH1].[10000000095005]","","Gcia. Talento Humano","","000;001")</f>
        <v>Gcia. Talento Humano</v>
      </c>
      <c r="J962" s="17" t="str">
        <f xml:space="preserve"> _xll.EPMOlapMemberO("[RUBRO].[PARENTH1].[5120260001]","","CAPACITACION DE PERSONAL","","000;001")</f>
        <v>CAPACITACION DE PERSONAL</v>
      </c>
      <c r="K962" s="18" t="s">
        <v>3082</v>
      </c>
      <c r="L962" s="18" t="s">
        <v>40</v>
      </c>
      <c r="M962" s="28" t="s">
        <v>2457</v>
      </c>
      <c r="N962" s="18" t="s">
        <v>2489</v>
      </c>
      <c r="O962" s="18" t="s">
        <v>2695</v>
      </c>
      <c r="P962" s="28" t="s">
        <v>3083</v>
      </c>
      <c r="Q962" s="28" t="s">
        <v>2895</v>
      </c>
      <c r="R962" s="18" t="s">
        <v>40</v>
      </c>
      <c r="S962" s="18" t="s">
        <v>948</v>
      </c>
      <c r="T962" s="18" t="s">
        <v>35</v>
      </c>
      <c r="U962" s="18" t="s">
        <v>2896</v>
      </c>
      <c r="V962" s="18" t="s">
        <v>2462</v>
      </c>
      <c r="W962" s="18" t="s">
        <v>67</v>
      </c>
      <c r="X962" s="18" t="s">
        <v>68</v>
      </c>
      <c r="Y962" s="18" t="s">
        <v>2897</v>
      </c>
      <c r="Z962" s="19" t="s">
        <v>68</v>
      </c>
      <c r="AA962" s="20">
        <v>0</v>
      </c>
      <c r="AB962" s="19">
        <v>30000000</v>
      </c>
      <c r="AC962" s="21">
        <v>0</v>
      </c>
      <c r="AD962" s="21">
        <v>0</v>
      </c>
      <c r="AE962" s="21">
        <v>0</v>
      </c>
      <c r="AF962" s="21">
        <v>0</v>
      </c>
      <c r="AG962" s="21">
        <v>3750000</v>
      </c>
      <c r="AH962" s="21">
        <v>3750000</v>
      </c>
      <c r="AI962" s="21">
        <v>3750000</v>
      </c>
      <c r="AJ962" s="21">
        <v>3750000</v>
      </c>
      <c r="AK962" s="21">
        <v>3750000</v>
      </c>
      <c r="AL962" s="21">
        <v>3750000</v>
      </c>
      <c r="AM962" s="21">
        <v>3750000</v>
      </c>
      <c r="AN962" s="21">
        <v>3750000</v>
      </c>
      <c r="AO962" s="21">
        <v>0</v>
      </c>
      <c r="AP962" s="21">
        <v>0</v>
      </c>
      <c r="AQ962" s="21">
        <v>0</v>
      </c>
      <c r="AR962" s="21">
        <v>0</v>
      </c>
      <c r="AS962" s="2"/>
      <c r="AT962" s="2"/>
      <c r="AU962" s="2"/>
      <c r="AV962" s="2"/>
      <c r="AW962" s="2"/>
      <c r="AX962" s="2"/>
      <c r="AY962" s="2"/>
      <c r="AZ962" s="2"/>
      <c r="BA962" s="2"/>
      <c r="BB962" s="2"/>
      <c r="BC962" s="2"/>
    </row>
    <row r="963" spans="8:55" ht="26" x14ac:dyDescent="0.35">
      <c r="H963" s="16" t="str">
        <f xml:space="preserve"> _xll.EPMOlapMemberO("[CONTRATO].[PARENTH1].[C83362024]","","C83362024","","000;001")</f>
        <v>C83362024</v>
      </c>
      <c r="I963" s="16" t="str">
        <f xml:space="preserve"> _xll.EPMOlapMemberO("[AREA].[PARENTH1].[10000000025005]","","Gcia. Administración","","000;001")</f>
        <v>Gcia. Administración</v>
      </c>
      <c r="J963" s="17" t="str">
        <f xml:space="preserve"> _xll.EPMOlapMemberO("[RUBRO].[PARENTH1].[5118150001]","","TRAMITES Y LICENCIAS","","000;001")</f>
        <v>TRAMITES Y LICENCIAS</v>
      </c>
      <c r="K963" s="18" t="s">
        <v>3084</v>
      </c>
      <c r="L963" s="18" t="s">
        <v>40</v>
      </c>
      <c r="M963" s="28" t="s">
        <v>452</v>
      </c>
      <c r="N963" s="18" t="s">
        <v>453</v>
      </c>
      <c r="O963" s="18" t="s">
        <v>461</v>
      </c>
      <c r="P963" s="28" t="s">
        <v>890</v>
      </c>
      <c r="Q963" s="28" t="s">
        <v>2671</v>
      </c>
      <c r="R963" s="18" t="s">
        <v>40</v>
      </c>
      <c r="S963" s="18" t="s">
        <v>3085</v>
      </c>
      <c r="T963" s="18" t="s">
        <v>530</v>
      </c>
      <c r="U963" s="18" t="s">
        <v>3086</v>
      </c>
      <c r="V963" s="18" t="s">
        <v>459</v>
      </c>
      <c r="W963" s="18" t="s">
        <v>67</v>
      </c>
      <c r="X963" s="18" t="s">
        <v>40</v>
      </c>
      <c r="Y963" s="18" t="s">
        <v>40</v>
      </c>
      <c r="Z963" s="19" t="s">
        <v>68</v>
      </c>
      <c r="AA963" s="20">
        <v>307461977278</v>
      </c>
      <c r="AB963" s="19">
        <v>1034880</v>
      </c>
      <c r="AC963" s="21">
        <v>0</v>
      </c>
      <c r="AD963" s="21">
        <v>0</v>
      </c>
      <c r="AE963" s="21">
        <v>0</v>
      </c>
      <c r="AF963" s="21">
        <v>0</v>
      </c>
      <c r="AG963" s="21">
        <v>1034880</v>
      </c>
      <c r="AH963" s="21">
        <v>0</v>
      </c>
      <c r="AI963" s="21">
        <v>0</v>
      </c>
      <c r="AJ963" s="21">
        <v>0</v>
      </c>
      <c r="AK963" s="21">
        <v>0</v>
      </c>
      <c r="AL963" s="21">
        <v>0</v>
      </c>
      <c r="AM963" s="21">
        <v>0</v>
      </c>
      <c r="AN963" s="21">
        <v>0</v>
      </c>
      <c r="AO963" s="21">
        <v>0</v>
      </c>
      <c r="AP963" s="21">
        <v>0</v>
      </c>
      <c r="AQ963" s="21">
        <v>0</v>
      </c>
      <c r="AR963" s="21">
        <v>0</v>
      </c>
      <c r="AS963" s="2"/>
      <c r="AT963" s="2"/>
      <c r="AU963" s="2"/>
      <c r="AV963" s="2"/>
      <c r="AW963" s="2"/>
      <c r="AX963" s="2"/>
      <c r="AY963" s="2"/>
      <c r="AZ963" s="2"/>
      <c r="BA963" s="2"/>
      <c r="BB963" s="2"/>
      <c r="BC963" s="2"/>
    </row>
    <row r="964" spans="8:55" ht="26" x14ac:dyDescent="0.35">
      <c r="H964" s="16" t="str">
        <f xml:space="preserve"> _xll.EPMOlapMemberO("[CONTRATO].[PARENTH1].[C83372024]","","C83372024","","000;001")</f>
        <v>C83372024</v>
      </c>
      <c r="I964" s="16" t="str">
        <f xml:space="preserve"> _xll.EPMOlapMemberO("[AREA].[PARENTH1].[10000000025005]","","Gcia. Administración","","000;001")</f>
        <v>Gcia. Administración</v>
      </c>
      <c r="J964" s="17" t="str">
        <f xml:space="preserve"> _xll.EPMOlapMemberO("[RUBRO].[PARENTH1].[5118150001]","","TRAMITES Y LICENCIAS","","000;001")</f>
        <v>TRAMITES Y LICENCIAS</v>
      </c>
      <c r="K964" s="18" t="s">
        <v>3087</v>
      </c>
      <c r="L964" s="18" t="s">
        <v>40</v>
      </c>
      <c r="M964" s="28" t="s">
        <v>452</v>
      </c>
      <c r="N964" s="18" t="s">
        <v>453</v>
      </c>
      <c r="O964" s="18" t="s">
        <v>461</v>
      </c>
      <c r="P964" s="28" t="s">
        <v>890</v>
      </c>
      <c r="Q964" s="28" t="s">
        <v>2671</v>
      </c>
      <c r="R964" s="18" t="s">
        <v>40</v>
      </c>
      <c r="S964" s="18" t="s">
        <v>416</v>
      </c>
      <c r="T964" s="18" t="s">
        <v>530</v>
      </c>
      <c r="U964" s="18" t="s">
        <v>3086</v>
      </c>
      <c r="V964" s="18" t="s">
        <v>459</v>
      </c>
      <c r="W964" s="18" t="s">
        <v>67</v>
      </c>
      <c r="X964" s="18" t="s">
        <v>40</v>
      </c>
      <c r="Y964" s="18" t="s">
        <v>40</v>
      </c>
      <c r="Z964" s="19" t="s">
        <v>68</v>
      </c>
      <c r="AA964" s="20">
        <v>307461977278</v>
      </c>
      <c r="AB964" s="19">
        <v>13181880</v>
      </c>
      <c r="AC964" s="21">
        <v>0</v>
      </c>
      <c r="AD964" s="21">
        <v>0</v>
      </c>
      <c r="AE964" s="21">
        <v>0</v>
      </c>
      <c r="AF964" s="21">
        <v>0</v>
      </c>
      <c r="AG964" s="21">
        <v>13181880</v>
      </c>
      <c r="AH964" s="21">
        <v>0</v>
      </c>
      <c r="AI964" s="21">
        <v>0</v>
      </c>
      <c r="AJ964" s="21">
        <v>0</v>
      </c>
      <c r="AK964" s="21">
        <v>0</v>
      </c>
      <c r="AL964" s="21">
        <v>0</v>
      </c>
      <c r="AM964" s="21">
        <v>0</v>
      </c>
      <c r="AN964" s="21">
        <v>0</v>
      </c>
      <c r="AO964" s="21">
        <v>0</v>
      </c>
      <c r="AP964" s="21">
        <v>0</v>
      </c>
      <c r="AQ964" s="21">
        <v>0</v>
      </c>
      <c r="AR964" s="21">
        <v>0</v>
      </c>
      <c r="AS964" s="2"/>
      <c r="AT964" s="2"/>
      <c r="AU964" s="2"/>
      <c r="AV964" s="2"/>
      <c r="AW964" s="2"/>
      <c r="AX964" s="2"/>
      <c r="AY964" s="2"/>
      <c r="AZ964" s="2"/>
      <c r="BA964" s="2"/>
      <c r="BB964" s="2"/>
      <c r="BC964" s="2"/>
    </row>
    <row r="965" spans="8:55" ht="26" x14ac:dyDescent="0.35">
      <c r="H965" s="16" t="str">
        <f xml:space="preserve"> _xll.EPMOlapMemberO("[CONTRATO].[PARENTH1].[C82582024]","","C82582024","","000;001")</f>
        <v>C82582024</v>
      </c>
      <c r="I965" s="16" t="str">
        <f xml:space="preserve"> _xll.EPMOlapMemberO("[AREA].[PARENTH1].[10000000025005]","","Gcia. Administración","","000;001")</f>
        <v>Gcia. Administración</v>
      </c>
      <c r="J965" s="17" t="str">
        <f xml:space="preserve"> _xll.EPMOlapMemberO("[RUBRO].[PARENTH1].[5118150001]","","TRAMITES Y LICENCIAS","","000;001")</f>
        <v>TRAMITES Y LICENCIAS</v>
      </c>
      <c r="K965" s="18" t="s">
        <v>3088</v>
      </c>
      <c r="L965" s="18" t="s">
        <v>40</v>
      </c>
      <c r="M965" s="28" t="s">
        <v>452</v>
      </c>
      <c r="N965" s="18" t="s">
        <v>453</v>
      </c>
      <c r="O965" s="18" t="s">
        <v>461</v>
      </c>
      <c r="P965" s="28" t="s">
        <v>3089</v>
      </c>
      <c r="Q965" s="28" t="s">
        <v>479</v>
      </c>
      <c r="R965" s="18" t="s">
        <v>40</v>
      </c>
      <c r="S965" s="18" t="s">
        <v>1730</v>
      </c>
      <c r="T965" s="18" t="s">
        <v>35</v>
      </c>
      <c r="U965" s="18" t="s">
        <v>1703</v>
      </c>
      <c r="V965" s="18" t="s">
        <v>459</v>
      </c>
      <c r="W965" s="18" t="s">
        <v>67</v>
      </c>
      <c r="X965" s="18" t="s">
        <v>40</v>
      </c>
      <c r="Y965" s="18" t="s">
        <v>40</v>
      </c>
      <c r="Z965" s="19" t="s">
        <v>68</v>
      </c>
      <c r="AA965" s="20">
        <v>307461977278</v>
      </c>
      <c r="AB965" s="19">
        <v>409750000</v>
      </c>
      <c r="AC965" s="21">
        <v>0</v>
      </c>
      <c r="AD965" s="21">
        <v>0</v>
      </c>
      <c r="AE965" s="21">
        <v>0</v>
      </c>
      <c r="AF965" s="21">
        <v>0</v>
      </c>
      <c r="AG965" s="21">
        <v>0</v>
      </c>
      <c r="AH965" s="21">
        <v>204875000</v>
      </c>
      <c r="AI965" s="21">
        <v>204875000</v>
      </c>
      <c r="AJ965" s="21">
        <v>0</v>
      </c>
      <c r="AK965" s="21">
        <v>0</v>
      </c>
      <c r="AL965" s="21">
        <v>0</v>
      </c>
      <c r="AM965" s="21">
        <v>0</v>
      </c>
      <c r="AN965" s="21">
        <v>0</v>
      </c>
      <c r="AO965" s="21">
        <v>0</v>
      </c>
      <c r="AP965" s="21">
        <v>0</v>
      </c>
      <c r="AQ965" s="21">
        <v>0</v>
      </c>
      <c r="AR965" s="21">
        <v>0</v>
      </c>
      <c r="AS965" s="2"/>
      <c r="AT965" s="2"/>
      <c r="AU965" s="2"/>
      <c r="AV965" s="2"/>
      <c r="AW965" s="2"/>
      <c r="AX965" s="2"/>
      <c r="AY965" s="2"/>
      <c r="AZ965" s="2"/>
      <c r="BA965" s="2"/>
      <c r="BB965" s="2"/>
      <c r="BC965" s="2"/>
    </row>
    <row r="966" spans="8:55" ht="26" x14ac:dyDescent="0.35">
      <c r="H966" s="16" t="str">
        <f xml:space="preserve"> _xll.EPMOlapMemberO("[CONTRATO].[PARENTH1].[C56492024]","","C56492024","","000;001")</f>
        <v>C56492024</v>
      </c>
      <c r="I966" s="16" t="str">
        <f xml:space="preserve"> _xll.EPMOlapMemberO("[AREA].[PARENTH1].[10000000033003]","","Gcia. Logística","","000;001")</f>
        <v>Gcia. Logística</v>
      </c>
      <c r="J966" s="17" t="str">
        <f xml:space="preserve"> _xll.EPMOlapMemberO("[RUBRO].[PARENTH1].[5164350001]","","N-SERVICIO DE ASEO Y VIG - ARL","","000;001")</f>
        <v>N-SERVICIO DE ASEO Y VIG - ARL</v>
      </c>
      <c r="K966" s="18" t="s">
        <v>3090</v>
      </c>
      <c r="L966" s="18" t="s">
        <v>3091</v>
      </c>
      <c r="M966" s="28" t="s">
        <v>44</v>
      </c>
      <c r="N966" s="18" t="s">
        <v>29</v>
      </c>
      <c r="O966" s="18" t="s">
        <v>71</v>
      </c>
      <c r="P966" s="28" t="s">
        <v>40</v>
      </c>
      <c r="Q966" s="28" t="s">
        <v>3092</v>
      </c>
      <c r="R966" s="18" t="s">
        <v>1496</v>
      </c>
      <c r="S966" s="18" t="s">
        <v>2863</v>
      </c>
      <c r="T966" s="18" t="s">
        <v>1213</v>
      </c>
      <c r="U966" s="18" t="s">
        <v>1477</v>
      </c>
      <c r="V966" s="18" t="s">
        <v>51</v>
      </c>
      <c r="W966" s="18" t="s">
        <v>52</v>
      </c>
      <c r="X966" s="18" t="s">
        <v>58</v>
      </c>
      <c r="Y966" s="18" t="s">
        <v>40</v>
      </c>
      <c r="Z966" s="19" t="s">
        <v>68</v>
      </c>
      <c r="AA966" s="20">
        <v>6151277524</v>
      </c>
      <c r="AB966" s="19">
        <v>48545055</v>
      </c>
      <c r="AC966" s="21">
        <v>0</v>
      </c>
      <c r="AD966" s="21">
        <v>0</v>
      </c>
      <c r="AE966" s="21">
        <v>0</v>
      </c>
      <c r="AF966" s="21">
        <v>0</v>
      </c>
      <c r="AG966" s="21">
        <v>0</v>
      </c>
      <c r="AH966" s="21">
        <v>0</v>
      </c>
      <c r="AI966" s="21">
        <v>19418022</v>
      </c>
      <c r="AJ966" s="21">
        <v>19418022</v>
      </c>
      <c r="AK966" s="21">
        <v>9709011</v>
      </c>
      <c r="AL966" s="21">
        <v>0</v>
      </c>
      <c r="AM966" s="21">
        <v>0</v>
      </c>
      <c r="AN966" s="21">
        <v>0</v>
      </c>
      <c r="AO966" s="21">
        <v>0</v>
      </c>
      <c r="AP966" s="21">
        <v>0</v>
      </c>
      <c r="AQ966" s="21">
        <v>0</v>
      </c>
      <c r="AR966" s="21">
        <v>0</v>
      </c>
      <c r="AS966" s="2"/>
      <c r="AT966" s="2"/>
      <c r="AU966" s="2"/>
      <c r="AV966" s="2"/>
      <c r="AW966" s="2"/>
      <c r="AX966" s="2"/>
      <c r="AY966" s="2"/>
      <c r="AZ966" s="2"/>
      <c r="BA966" s="2"/>
      <c r="BB966" s="2"/>
      <c r="BC966" s="2"/>
    </row>
    <row r="967" spans="8:55" ht="29" x14ac:dyDescent="0.35">
      <c r="H967" s="16" t="str">
        <f xml:space="preserve"> _xll.EPMOlapMemberO("[CONTRATO].[PARENTH1].[C76482024]","","C76482024","","000;001")</f>
        <v>C76482024</v>
      </c>
      <c r="I967" s="16" t="str">
        <f xml:space="preserve"> _xll.EPMOlapMemberO("[AREA].[PARENTH1].[10000000025005]","","Gcia. Administración","","000;001")</f>
        <v>Gcia. Administración</v>
      </c>
      <c r="J967" s="17" t="str">
        <f xml:space="preserve"> _xll.EPMOlapMemberO("[RUBRO].[PARENTH1].[5118150001]","","TRAMITES Y LICENCIAS","","000;001")</f>
        <v>TRAMITES Y LICENCIAS</v>
      </c>
      <c r="K967" s="18" t="s">
        <v>3093</v>
      </c>
      <c r="L967" s="18" t="s">
        <v>40</v>
      </c>
      <c r="M967" s="28" t="s">
        <v>452</v>
      </c>
      <c r="N967" s="18" t="s">
        <v>453</v>
      </c>
      <c r="O967" s="18" t="s">
        <v>461</v>
      </c>
      <c r="P967" s="28" t="s">
        <v>3094</v>
      </c>
      <c r="Q967" s="28" t="s">
        <v>557</v>
      </c>
      <c r="R967" s="18" t="s">
        <v>40</v>
      </c>
      <c r="S967" s="18" t="s">
        <v>199</v>
      </c>
      <c r="T967" s="18" t="s">
        <v>35</v>
      </c>
      <c r="U967" s="18" t="s">
        <v>2805</v>
      </c>
      <c r="V967" s="18" t="s">
        <v>459</v>
      </c>
      <c r="W967" s="18" t="s">
        <v>67</v>
      </c>
      <c r="X967" s="18" t="s">
        <v>40</v>
      </c>
      <c r="Y967" s="18" t="s">
        <v>40</v>
      </c>
      <c r="Z967" s="19" t="s">
        <v>68</v>
      </c>
      <c r="AA967" s="20">
        <v>307461977278</v>
      </c>
      <c r="AB967" s="19">
        <v>410000000</v>
      </c>
      <c r="AC967" s="21">
        <v>0</v>
      </c>
      <c r="AD967" s="21">
        <v>0</v>
      </c>
      <c r="AE967" s="21">
        <v>0</v>
      </c>
      <c r="AF967" s="21">
        <v>0</v>
      </c>
      <c r="AG967" s="21">
        <v>0</v>
      </c>
      <c r="AH967" s="21">
        <v>0</v>
      </c>
      <c r="AI967" s="21">
        <v>41000000</v>
      </c>
      <c r="AJ967" s="21">
        <v>82000000</v>
      </c>
      <c r="AK967" s="21">
        <v>82000000</v>
      </c>
      <c r="AL967" s="21">
        <v>82000000</v>
      </c>
      <c r="AM967" s="21">
        <v>82000000</v>
      </c>
      <c r="AN967" s="21">
        <v>41000000</v>
      </c>
      <c r="AO967" s="21">
        <v>0</v>
      </c>
      <c r="AP967" s="21">
        <v>0</v>
      </c>
      <c r="AQ967" s="21">
        <v>0</v>
      </c>
      <c r="AR967" s="21">
        <v>0</v>
      </c>
      <c r="AS967" s="2"/>
      <c r="AT967" s="2"/>
      <c r="AU967" s="2"/>
      <c r="AV967" s="2"/>
      <c r="AW967" s="2"/>
      <c r="AX967" s="2"/>
      <c r="AY967" s="2"/>
      <c r="AZ967" s="2"/>
      <c r="BA967" s="2"/>
      <c r="BB967" s="2"/>
      <c r="BC967" s="2"/>
    </row>
    <row r="968" spans="8:55" ht="29" x14ac:dyDescent="0.35">
      <c r="H968" s="16" t="str">
        <f xml:space="preserve"> _xll.EPMOlapMemberO("[CONTRATO].[PARENTH1].[C15422024]","","C15422024","","000;001")</f>
        <v>C15422024</v>
      </c>
      <c r="I968" s="16" t="str">
        <f xml:space="preserve"> _xll.EPMOlapMemberO("[AREA].[PARENTH1].[10000000010001]","","Ofic. Estratégia y D","","000;001")</f>
        <v>Ofic. Estratégia y D</v>
      </c>
      <c r="J968" s="17" t="str">
        <f xml:space="preserve"> _xll.EPMOlapMemberO("[RUBRO].[PARENTH1].[5130200000]","","AVALUOS","","000;001")</f>
        <v>AVALUOS</v>
      </c>
      <c r="K968" s="18" t="s">
        <v>3095</v>
      </c>
      <c r="L968" s="18" t="s">
        <v>40</v>
      </c>
      <c r="M968" s="28" t="s">
        <v>2028</v>
      </c>
      <c r="N968" s="18" t="s">
        <v>2029</v>
      </c>
      <c r="O968" s="18" t="s">
        <v>61</v>
      </c>
      <c r="P968" s="28" t="s">
        <v>2136</v>
      </c>
      <c r="Q968" s="28" t="s">
        <v>3096</v>
      </c>
      <c r="R968" s="18" t="s">
        <v>1139</v>
      </c>
      <c r="S968" s="18" t="s">
        <v>2863</v>
      </c>
      <c r="T968" s="18" t="s">
        <v>35</v>
      </c>
      <c r="U968" s="18" t="s">
        <v>2138</v>
      </c>
      <c r="V968" s="18" t="s">
        <v>89</v>
      </c>
      <c r="W968" s="18" t="s">
        <v>67</v>
      </c>
      <c r="X968" s="18" t="s">
        <v>2114</v>
      </c>
      <c r="Y968" s="18" t="s">
        <v>40</v>
      </c>
      <c r="Z968" s="19" t="s">
        <v>68</v>
      </c>
      <c r="AA968" s="20">
        <v>13987711034</v>
      </c>
      <c r="AB968" s="19">
        <v>140420000</v>
      </c>
      <c r="AC968" s="21">
        <v>0</v>
      </c>
      <c r="AD968" s="21">
        <v>0</v>
      </c>
      <c r="AE968" s="21">
        <v>0</v>
      </c>
      <c r="AF968" s="21">
        <v>15602224</v>
      </c>
      <c r="AG968" s="21">
        <v>15602222</v>
      </c>
      <c r="AH968" s="21">
        <v>15602222</v>
      </c>
      <c r="AI968" s="21">
        <v>15602222</v>
      </c>
      <c r="AJ968" s="21">
        <v>15602222</v>
      </c>
      <c r="AK968" s="21">
        <v>15602222</v>
      </c>
      <c r="AL968" s="21">
        <v>15602222</v>
      </c>
      <c r="AM968" s="21">
        <v>15602222</v>
      </c>
      <c r="AN968" s="21">
        <v>15602222</v>
      </c>
      <c r="AO968" s="21">
        <v>0</v>
      </c>
      <c r="AP968" s="21">
        <v>0</v>
      </c>
      <c r="AQ968" s="21">
        <v>0</v>
      </c>
      <c r="AR968" s="21">
        <v>0</v>
      </c>
      <c r="AS968" s="2"/>
      <c r="AT968" s="2"/>
      <c r="AU968" s="2"/>
      <c r="AV968" s="2"/>
      <c r="AW968" s="2"/>
      <c r="AX968" s="2"/>
      <c r="AY968" s="2"/>
      <c r="AZ968" s="2"/>
      <c r="BA968" s="2"/>
      <c r="BB968" s="2"/>
      <c r="BC968" s="2"/>
    </row>
    <row r="969" spans="8:55" ht="52" x14ac:dyDescent="0.35">
      <c r="H969" s="16" t="str">
        <f xml:space="preserve"> _xll.EPMOlapMemberO("[CONTRATO].[PARENTH1].[C20362024]","","C20362024","","000;001")</f>
        <v>C20362024</v>
      </c>
      <c r="I969" s="16" t="str">
        <f xml:space="preserve"> _xll.EPMOlapMemberO("[AREA].[PARENTH1].[10000000095005]","","Gcia. Talento Humano","","000;001")</f>
        <v>Gcia. Talento Humano</v>
      </c>
      <c r="J969" s="17" t="str">
        <f xml:space="preserve"> _xll.EPMOlapMemberO("[RUBRO].[PARENTH1].[5120260002]","","COPASO-SGSST-SISTEMA DE GESTIÓN EN SEG. EN EL TRAB","","000;001")</f>
        <v>COPASO-SGSST-SISTEMA DE GESTIÓN EN SEG. EN EL TRAB</v>
      </c>
      <c r="K969" s="18" t="s">
        <v>3097</v>
      </c>
      <c r="L969" s="18" t="s">
        <v>40</v>
      </c>
      <c r="M969" s="28" t="s">
        <v>2457</v>
      </c>
      <c r="N969" s="18" t="s">
        <v>2489</v>
      </c>
      <c r="O969" s="18" t="s">
        <v>2592</v>
      </c>
      <c r="P969" s="28" t="s">
        <v>2870</v>
      </c>
      <c r="Q969" s="28" t="s">
        <v>3098</v>
      </c>
      <c r="R969" s="18" t="s">
        <v>40</v>
      </c>
      <c r="S969" s="18" t="s">
        <v>948</v>
      </c>
      <c r="T969" s="18" t="s">
        <v>35</v>
      </c>
      <c r="U969" s="18" t="s">
        <v>3099</v>
      </c>
      <c r="V969" s="18" t="s">
        <v>2462</v>
      </c>
      <c r="W969" s="18" t="s">
        <v>67</v>
      </c>
      <c r="X969" s="18" t="s">
        <v>68</v>
      </c>
      <c r="Y969" s="18" t="s">
        <v>3100</v>
      </c>
      <c r="Z969" s="19" t="s">
        <v>68</v>
      </c>
      <c r="AA969" s="20">
        <v>0</v>
      </c>
      <c r="AB969" s="19">
        <v>130000000</v>
      </c>
      <c r="AC969" s="21">
        <v>0</v>
      </c>
      <c r="AD969" s="21">
        <v>0</v>
      </c>
      <c r="AE969" s="21">
        <v>0</v>
      </c>
      <c r="AF969" s="21">
        <v>0</v>
      </c>
      <c r="AG969" s="21">
        <v>0</v>
      </c>
      <c r="AH969" s="21">
        <v>0</v>
      </c>
      <c r="AI969" s="21">
        <v>0</v>
      </c>
      <c r="AJ969" s="21">
        <v>0</v>
      </c>
      <c r="AK969" s="21">
        <v>0</v>
      </c>
      <c r="AL969" s="21">
        <v>0</v>
      </c>
      <c r="AM969" s="21">
        <v>0</v>
      </c>
      <c r="AN969" s="21">
        <v>130000000</v>
      </c>
      <c r="AO969" s="21">
        <v>0</v>
      </c>
      <c r="AP969" s="21">
        <v>0</v>
      </c>
      <c r="AQ969" s="21">
        <v>0</v>
      </c>
      <c r="AR969" s="21">
        <v>0</v>
      </c>
      <c r="AS969" s="2"/>
      <c r="AT969" s="2"/>
      <c r="AU969" s="2"/>
      <c r="AV969" s="2"/>
      <c r="AW969" s="2"/>
      <c r="AX969" s="2"/>
      <c r="AY969" s="2"/>
      <c r="AZ969" s="2"/>
      <c r="BA969" s="2"/>
      <c r="BB969" s="2"/>
      <c r="BC969" s="2"/>
    </row>
    <row r="970" spans="8:55" ht="52" x14ac:dyDescent="0.35">
      <c r="H970" s="16" t="str">
        <f xml:space="preserve"> _xll.EPMOlapMemberO("[CONTRATO].[PARENTH1].[C20432024]","","C20432024","","000;001")</f>
        <v>C20432024</v>
      </c>
      <c r="I970" s="16" t="str">
        <f xml:space="preserve"> _xll.EPMOlapMemberO("[AREA].[PARENTH1].[10000000095005]","","Gcia. Talento Humano","","000;001")</f>
        <v>Gcia. Talento Humano</v>
      </c>
      <c r="J970" s="17" t="str">
        <f xml:space="preserve"> _xll.EPMOlapMemberO("[RUBRO].[PARENTH1].[5120260002]","","COPASO-SGSST-SISTEMA DE GESTIÓN EN SEG. EN EL TRAB","","000;001")</f>
        <v>COPASO-SGSST-SISTEMA DE GESTIÓN EN SEG. EN EL TRAB</v>
      </c>
      <c r="K970" s="18" t="s">
        <v>3101</v>
      </c>
      <c r="L970" s="18" t="s">
        <v>40</v>
      </c>
      <c r="M970" s="28" t="s">
        <v>2457</v>
      </c>
      <c r="N970" s="18" t="s">
        <v>2489</v>
      </c>
      <c r="O970" s="18" t="s">
        <v>2592</v>
      </c>
      <c r="P970" s="28" t="s">
        <v>2870</v>
      </c>
      <c r="Q970" s="28" t="s">
        <v>3102</v>
      </c>
      <c r="R970" s="18" t="s">
        <v>40</v>
      </c>
      <c r="S970" s="18" t="s">
        <v>948</v>
      </c>
      <c r="T970" s="18" t="s">
        <v>35</v>
      </c>
      <c r="U970" s="18" t="s">
        <v>3103</v>
      </c>
      <c r="V970" s="18" t="s">
        <v>2462</v>
      </c>
      <c r="W970" s="18" t="s">
        <v>67</v>
      </c>
      <c r="X970" s="18" t="s">
        <v>68</v>
      </c>
      <c r="Y970" s="18" t="s">
        <v>3104</v>
      </c>
      <c r="Z970" s="19" t="s">
        <v>68</v>
      </c>
      <c r="AA970" s="20">
        <v>0</v>
      </c>
      <c r="AB970" s="19">
        <v>90000000</v>
      </c>
      <c r="AC970" s="21">
        <v>0</v>
      </c>
      <c r="AD970" s="21">
        <v>0</v>
      </c>
      <c r="AE970" s="21">
        <v>0</v>
      </c>
      <c r="AF970" s="21">
        <v>0</v>
      </c>
      <c r="AG970" s="21">
        <v>0</v>
      </c>
      <c r="AH970" s="21">
        <v>12857142</v>
      </c>
      <c r="AI970" s="21">
        <v>12857143</v>
      </c>
      <c r="AJ970" s="21">
        <v>12857143</v>
      </c>
      <c r="AK970" s="21">
        <v>12857143</v>
      </c>
      <c r="AL970" s="21">
        <v>12857143</v>
      </c>
      <c r="AM970" s="21">
        <v>12857143</v>
      </c>
      <c r="AN970" s="21">
        <v>12857143</v>
      </c>
      <c r="AO970" s="21">
        <v>0</v>
      </c>
      <c r="AP970" s="21">
        <v>0</v>
      </c>
      <c r="AQ970" s="21">
        <v>0</v>
      </c>
      <c r="AR970" s="21">
        <v>0</v>
      </c>
      <c r="AS970" s="2"/>
      <c r="AT970" s="2"/>
      <c r="AU970" s="2"/>
      <c r="AV970" s="2"/>
      <c r="AW970" s="2"/>
      <c r="AX970" s="2"/>
      <c r="AY970" s="2"/>
      <c r="AZ970" s="2"/>
      <c r="BA970" s="2"/>
      <c r="BB970" s="2"/>
      <c r="BC970" s="2"/>
    </row>
    <row r="971" spans="8:55" ht="52" x14ac:dyDescent="0.35">
      <c r="H971" s="16" t="str">
        <f xml:space="preserve"> _xll.EPMOlapMemberO("[CONTRATO].[PARENTH1].[C20792024]","","C20792024","","000;001")</f>
        <v>C20792024</v>
      </c>
      <c r="I971" s="16" t="str">
        <f xml:space="preserve"> _xll.EPMOlapMemberO("[AREA].[PARENTH1].[10000000095005]","","Gcia. Talento Humano","","000;001")</f>
        <v>Gcia. Talento Humano</v>
      </c>
      <c r="J971" s="17" t="str">
        <f xml:space="preserve"> _xll.EPMOlapMemberO("[RUBRO].[PARENTH1].[5120260002]","","COPASO-SGSST-SISTEMA DE GESTIÓN EN SEG. EN EL TRAB","","000;001")</f>
        <v>COPASO-SGSST-SISTEMA DE GESTIÓN EN SEG. EN EL TRAB</v>
      </c>
      <c r="K971" s="18" t="s">
        <v>3105</v>
      </c>
      <c r="L971" s="18" t="s">
        <v>40</v>
      </c>
      <c r="M971" s="28" t="s">
        <v>2457</v>
      </c>
      <c r="N971" s="18" t="s">
        <v>2489</v>
      </c>
      <c r="O971" s="18" t="s">
        <v>2592</v>
      </c>
      <c r="P971" s="28" t="s">
        <v>2870</v>
      </c>
      <c r="Q971" s="28" t="s">
        <v>3106</v>
      </c>
      <c r="R971" s="18" t="s">
        <v>40</v>
      </c>
      <c r="S971" s="18" t="s">
        <v>948</v>
      </c>
      <c r="T971" s="18" t="s">
        <v>35</v>
      </c>
      <c r="U971" s="18" t="s">
        <v>3107</v>
      </c>
      <c r="V971" s="18" t="s">
        <v>2462</v>
      </c>
      <c r="W971" s="18" t="s">
        <v>67</v>
      </c>
      <c r="X971" s="18" t="s">
        <v>68</v>
      </c>
      <c r="Y971" s="18" t="s">
        <v>3108</v>
      </c>
      <c r="Z971" s="19" t="s">
        <v>68</v>
      </c>
      <c r="AA971" s="20">
        <v>0</v>
      </c>
      <c r="AB971" s="19">
        <v>45000000</v>
      </c>
      <c r="AC971" s="21">
        <v>0</v>
      </c>
      <c r="AD971" s="21">
        <v>0</v>
      </c>
      <c r="AE971" s="21">
        <v>0</v>
      </c>
      <c r="AF971" s="21">
        <v>0</v>
      </c>
      <c r="AG971" s="21">
        <v>0</v>
      </c>
      <c r="AH971" s="21">
        <v>6428574</v>
      </c>
      <c r="AI971" s="21">
        <v>6428571</v>
      </c>
      <c r="AJ971" s="21">
        <v>6428571</v>
      </c>
      <c r="AK971" s="21">
        <v>6428571</v>
      </c>
      <c r="AL971" s="21">
        <v>6428571</v>
      </c>
      <c r="AM971" s="21">
        <v>6428571</v>
      </c>
      <c r="AN971" s="21">
        <v>6428571</v>
      </c>
      <c r="AO971" s="21">
        <v>0</v>
      </c>
      <c r="AP971" s="21">
        <v>0</v>
      </c>
      <c r="AQ971" s="21">
        <v>0</v>
      </c>
      <c r="AR971" s="21">
        <v>0</v>
      </c>
      <c r="AS971" s="2"/>
      <c r="AT971" s="2"/>
      <c r="AU971" s="2"/>
      <c r="AV971" s="2"/>
      <c r="AW971" s="2"/>
      <c r="AX971" s="2"/>
      <c r="AY971" s="2"/>
      <c r="AZ971" s="2"/>
      <c r="BA971" s="2"/>
      <c r="BB971" s="2"/>
      <c r="BC971" s="2"/>
    </row>
    <row r="972" spans="8:55" ht="29" x14ac:dyDescent="0.35">
      <c r="H972" s="16" t="str">
        <f xml:space="preserve"> _xll.EPMOlapMemberO("[CONTRATO].[PARENTH1].[C83382024]","","C83382024","","000;001")</f>
        <v>C83382024</v>
      </c>
      <c r="I972" s="16" t="str">
        <f xml:space="preserve"> _xll.EPMOlapMemberO("[AREA].[PARENTH1].[10000000025005]","","Gcia. Administración","","000;001")</f>
        <v>Gcia. Administración</v>
      </c>
      <c r="J972" s="17" t="str">
        <f xml:space="preserve"> _xll.EPMOlapMemberO("[RUBRO].[PARENTH1].[5118150001]","","TRAMITES Y LICENCIAS","","000;001")</f>
        <v>TRAMITES Y LICENCIAS</v>
      </c>
      <c r="K972" s="18" t="s">
        <v>3109</v>
      </c>
      <c r="L972" s="18" t="s">
        <v>40</v>
      </c>
      <c r="M972" s="28" t="s">
        <v>452</v>
      </c>
      <c r="N972" s="18" t="s">
        <v>453</v>
      </c>
      <c r="O972" s="18" t="s">
        <v>461</v>
      </c>
      <c r="P972" s="28" t="s">
        <v>467</v>
      </c>
      <c r="Q972" s="28" t="s">
        <v>463</v>
      </c>
      <c r="R972" s="18" t="s">
        <v>40</v>
      </c>
      <c r="S972" s="18" t="s">
        <v>2131</v>
      </c>
      <c r="T972" s="18" t="s">
        <v>224</v>
      </c>
      <c r="U972" s="18" t="s">
        <v>3110</v>
      </c>
      <c r="V972" s="18" t="s">
        <v>459</v>
      </c>
      <c r="W972" s="18" t="s">
        <v>67</v>
      </c>
      <c r="X972" s="18" t="s">
        <v>40</v>
      </c>
      <c r="Y972" s="18" t="s">
        <v>40</v>
      </c>
      <c r="Z972" s="19" t="s">
        <v>68</v>
      </c>
      <c r="AA972" s="20">
        <v>307461977278</v>
      </c>
      <c r="AB972" s="19">
        <v>1323545575</v>
      </c>
      <c r="AC972" s="21">
        <v>0</v>
      </c>
      <c r="AD972" s="21">
        <v>0</v>
      </c>
      <c r="AE972" s="21">
        <v>0</v>
      </c>
      <c r="AF972" s="21">
        <v>0</v>
      </c>
      <c r="AG972" s="21">
        <v>264709115</v>
      </c>
      <c r="AH972" s="21">
        <v>1058836460</v>
      </c>
      <c r="AI972" s="21">
        <v>0</v>
      </c>
      <c r="AJ972" s="21">
        <v>0</v>
      </c>
      <c r="AK972" s="21">
        <v>0</v>
      </c>
      <c r="AL972" s="21">
        <v>0</v>
      </c>
      <c r="AM972" s="21">
        <v>0</v>
      </c>
      <c r="AN972" s="21">
        <v>0</v>
      </c>
      <c r="AO972" s="21">
        <v>0</v>
      </c>
      <c r="AP972" s="21">
        <v>0</v>
      </c>
      <c r="AQ972" s="21">
        <v>0</v>
      </c>
      <c r="AR972" s="21">
        <v>0</v>
      </c>
      <c r="AS972" s="2"/>
      <c r="AT972" s="2"/>
      <c r="AU972" s="2"/>
      <c r="AV972" s="2"/>
      <c r="AW972" s="2"/>
      <c r="AX972" s="2"/>
      <c r="AY972" s="2"/>
      <c r="AZ972" s="2"/>
      <c r="BA972" s="2"/>
      <c r="BB972" s="2"/>
      <c r="BC972" s="2"/>
    </row>
    <row r="973" spans="8:55" ht="26" x14ac:dyDescent="0.35">
      <c r="H973" s="16" t="str">
        <f xml:space="preserve"> _xll.EPMOlapMemberO("[CONTRATO].[PARENTH1].[C83392024]","","C83392024","","000;001")</f>
        <v>C83392024</v>
      </c>
      <c r="I973" s="16" t="str">
        <f xml:space="preserve"> _xll.EPMOlapMemberO("[AREA].[PARENTH1].[10000000025005]","","Gcia. Administración","","000;001")</f>
        <v>Gcia. Administración</v>
      </c>
      <c r="J973" s="17" t="str">
        <f xml:space="preserve"> _xll.EPMOlapMemberO("[RUBRO].[PARENTH1].[5118150001]","","TRAMITES Y LICENCIAS","","000;001")</f>
        <v>TRAMITES Y LICENCIAS</v>
      </c>
      <c r="K973" s="18" t="s">
        <v>3111</v>
      </c>
      <c r="L973" s="18" t="s">
        <v>40</v>
      </c>
      <c r="M973" s="28" t="s">
        <v>452</v>
      </c>
      <c r="N973" s="18" t="s">
        <v>453</v>
      </c>
      <c r="O973" s="18" t="s">
        <v>461</v>
      </c>
      <c r="P973" s="28" t="s">
        <v>2934</v>
      </c>
      <c r="Q973" s="28" t="s">
        <v>463</v>
      </c>
      <c r="R973" s="18" t="s">
        <v>40</v>
      </c>
      <c r="S973" s="18" t="s">
        <v>2131</v>
      </c>
      <c r="T973" s="18" t="s">
        <v>224</v>
      </c>
      <c r="U973" s="18" t="s">
        <v>471</v>
      </c>
      <c r="V973" s="18" t="s">
        <v>459</v>
      </c>
      <c r="W973" s="18" t="s">
        <v>67</v>
      </c>
      <c r="X973" s="18" t="s">
        <v>40</v>
      </c>
      <c r="Y973" s="18" t="s">
        <v>40</v>
      </c>
      <c r="Z973" s="19" t="s">
        <v>68</v>
      </c>
      <c r="AA973" s="20">
        <v>307461977278</v>
      </c>
      <c r="AB973" s="19">
        <v>1587138367</v>
      </c>
      <c r="AC973" s="21">
        <v>0</v>
      </c>
      <c r="AD973" s="21">
        <v>0</v>
      </c>
      <c r="AE973" s="21">
        <v>0</v>
      </c>
      <c r="AF973" s="21">
        <v>0</v>
      </c>
      <c r="AG973" s="21">
        <v>114343548</v>
      </c>
      <c r="AH973" s="21">
        <v>1472794819</v>
      </c>
      <c r="AI973" s="21">
        <v>0</v>
      </c>
      <c r="AJ973" s="21">
        <v>0</v>
      </c>
      <c r="AK973" s="21">
        <v>0</v>
      </c>
      <c r="AL973" s="21">
        <v>0</v>
      </c>
      <c r="AM973" s="21">
        <v>0</v>
      </c>
      <c r="AN973" s="21">
        <v>0</v>
      </c>
      <c r="AO973" s="21">
        <v>0</v>
      </c>
      <c r="AP973" s="21">
        <v>0</v>
      </c>
      <c r="AQ973" s="21">
        <v>0</v>
      </c>
      <c r="AR973" s="21">
        <v>0</v>
      </c>
      <c r="AS973" s="2"/>
      <c r="AT973" s="2"/>
      <c r="AU973" s="2"/>
      <c r="AV973" s="2"/>
      <c r="AW973" s="2"/>
      <c r="AX973" s="2"/>
      <c r="AY973" s="2"/>
      <c r="AZ973" s="2"/>
      <c r="BA973" s="2"/>
      <c r="BB973" s="2"/>
      <c r="BC973" s="2"/>
    </row>
    <row r="974" spans="8:55" ht="26" x14ac:dyDescent="0.35">
      <c r="H974" s="16" t="str">
        <f xml:space="preserve"> _xll.EPMOlapMemberO("[CONTRATO].[PARENTH1].[C84492024]","","C84492024","","000;001")</f>
        <v>C84492024</v>
      </c>
      <c r="I974" s="16" t="str">
        <f xml:space="preserve"> _xll.EPMOlapMemberO("[AREA].[PARENTH1].[10000000025003]","","Gcia. Investigación","","000;001")</f>
        <v>Gcia. Investigación</v>
      </c>
      <c r="J974" s="17" t="str">
        <f xml:space="preserve"> _xll.EPMOlapMemberO("[RUBRO].[PARENTH1].[5118150001]","","TRAMITES Y LICENCIAS","","000;001")</f>
        <v>TRAMITES Y LICENCIAS</v>
      </c>
      <c r="K974" s="18" t="s">
        <v>3112</v>
      </c>
      <c r="L974" s="18" t="s">
        <v>40</v>
      </c>
      <c r="M974" s="28" t="s">
        <v>1554</v>
      </c>
      <c r="N974" s="18" t="s">
        <v>453</v>
      </c>
      <c r="O974" s="18" t="s">
        <v>461</v>
      </c>
      <c r="P974" s="28" t="s">
        <v>3113</v>
      </c>
      <c r="Q974" s="28" t="s">
        <v>1763</v>
      </c>
      <c r="R974" s="18" t="s">
        <v>40</v>
      </c>
      <c r="S974" s="18" t="s">
        <v>1730</v>
      </c>
      <c r="T974" s="18" t="s">
        <v>35</v>
      </c>
      <c r="U974" s="18" t="s">
        <v>3114</v>
      </c>
      <c r="V974" s="18" t="s">
        <v>459</v>
      </c>
      <c r="W974" s="18" t="s">
        <v>67</v>
      </c>
      <c r="X974" s="18" t="s">
        <v>40</v>
      </c>
      <c r="Y974" s="18" t="s">
        <v>40</v>
      </c>
      <c r="Z974" s="19" t="s">
        <v>68</v>
      </c>
      <c r="AA974" s="20">
        <v>30393604160</v>
      </c>
      <c r="AB974" s="19">
        <v>300000000</v>
      </c>
      <c r="AC974" s="21">
        <v>0</v>
      </c>
      <c r="AD974" s="21">
        <v>0</v>
      </c>
      <c r="AE974" s="21">
        <v>0</v>
      </c>
      <c r="AF974" s="21">
        <v>0</v>
      </c>
      <c r="AG974" s="21">
        <v>0</v>
      </c>
      <c r="AH974" s="21">
        <v>30000000</v>
      </c>
      <c r="AI974" s="21">
        <v>40000000</v>
      </c>
      <c r="AJ974" s="21">
        <v>40000000</v>
      </c>
      <c r="AK974" s="21">
        <v>50000000</v>
      </c>
      <c r="AL974" s="21">
        <v>50000000</v>
      </c>
      <c r="AM974" s="21">
        <v>50000000</v>
      </c>
      <c r="AN974" s="21">
        <v>40000000</v>
      </c>
      <c r="AO974" s="21">
        <v>0</v>
      </c>
      <c r="AP974" s="21">
        <v>0</v>
      </c>
      <c r="AQ974" s="21">
        <v>0</v>
      </c>
      <c r="AR974" s="21">
        <v>0</v>
      </c>
      <c r="AS974" s="2"/>
      <c r="AT974" s="2"/>
      <c r="AU974" s="2"/>
      <c r="AV974" s="2"/>
      <c r="AW974" s="2"/>
      <c r="AX974" s="2"/>
      <c r="AY974" s="2"/>
      <c r="AZ974" s="2"/>
      <c r="BA974" s="2"/>
      <c r="BB974" s="2"/>
      <c r="BC974" s="2"/>
    </row>
    <row r="975" spans="8:55" ht="26" x14ac:dyDescent="0.35">
      <c r="H975" s="16" t="str">
        <f xml:space="preserve"> _xll.EPMOlapMemberO("[CONTRATO].[PARENTH1].[C76492024]","","C76492024","","000;001")</f>
        <v>C76492024</v>
      </c>
      <c r="I975" s="16" t="str">
        <f xml:space="preserve"> _xll.EPMOlapMemberO("[AREA].[PARENTH1].[10000000025005]","","Gcia. Administración","","000;001")</f>
        <v>Gcia. Administración</v>
      </c>
      <c r="J975" s="17" t="str">
        <f xml:space="preserve"> _xll.EPMOlapMemberO("[RUBRO].[PARENTH1].[5118150001]","","TRAMITES Y LICENCIAS","","000;001")</f>
        <v>TRAMITES Y LICENCIAS</v>
      </c>
      <c r="K975" s="18" t="s">
        <v>3115</v>
      </c>
      <c r="L975" s="18" t="s">
        <v>40</v>
      </c>
      <c r="M975" s="28" t="s">
        <v>452</v>
      </c>
      <c r="N975" s="18" t="s">
        <v>453</v>
      </c>
      <c r="O975" s="18" t="s">
        <v>461</v>
      </c>
      <c r="P975" s="28" t="s">
        <v>3116</v>
      </c>
      <c r="Q975" s="28" t="s">
        <v>557</v>
      </c>
      <c r="R975" s="18" t="s">
        <v>40</v>
      </c>
      <c r="S975" s="18" t="s">
        <v>1730</v>
      </c>
      <c r="T975" s="18" t="s">
        <v>49</v>
      </c>
      <c r="U975" s="18" t="s">
        <v>3117</v>
      </c>
      <c r="V975" s="18" t="s">
        <v>459</v>
      </c>
      <c r="W975" s="18" t="s">
        <v>67</v>
      </c>
      <c r="X975" s="18" t="s">
        <v>40</v>
      </c>
      <c r="Y975" s="18" t="s">
        <v>40</v>
      </c>
      <c r="Z975" s="19" t="s">
        <v>68</v>
      </c>
      <c r="AA975" s="20">
        <v>307461977278</v>
      </c>
      <c r="AB975" s="19">
        <v>85615648</v>
      </c>
      <c r="AC975" s="21">
        <v>0</v>
      </c>
      <c r="AD975" s="21">
        <v>0</v>
      </c>
      <c r="AE975" s="21">
        <v>0</v>
      </c>
      <c r="AF975" s="21">
        <v>0</v>
      </c>
      <c r="AG975" s="21">
        <v>0</v>
      </c>
      <c r="AH975" s="21">
        <v>14269274</v>
      </c>
      <c r="AI975" s="21">
        <v>14269274</v>
      </c>
      <c r="AJ975" s="21">
        <v>14269274</v>
      </c>
      <c r="AK975" s="21">
        <v>14269274</v>
      </c>
      <c r="AL975" s="21">
        <v>14269274</v>
      </c>
      <c r="AM975" s="21">
        <v>14269278</v>
      </c>
      <c r="AN975" s="21">
        <v>0</v>
      </c>
      <c r="AO975" s="21">
        <v>0</v>
      </c>
      <c r="AP975" s="21">
        <v>0</v>
      </c>
      <c r="AQ975" s="21">
        <v>0</v>
      </c>
      <c r="AR975" s="21">
        <v>0</v>
      </c>
      <c r="AS975" s="2"/>
      <c r="AT975" s="2"/>
      <c r="AU975" s="2"/>
      <c r="AV975" s="2"/>
      <c r="AW975" s="2"/>
      <c r="AX975" s="2"/>
      <c r="AY975" s="2"/>
      <c r="AZ975" s="2"/>
      <c r="BA975" s="2"/>
      <c r="BB975" s="2"/>
      <c r="BC975" s="2"/>
    </row>
    <row r="976" spans="8:55" ht="43.5" x14ac:dyDescent="0.35">
      <c r="H976" s="16" t="str">
        <f xml:space="preserve"> _xll.EPMOlapMemberO("[CONTRATO].[PARENTH1].[C69092024]","","C69092024","","000;001")</f>
        <v>C69092024</v>
      </c>
      <c r="I976" s="16" t="str">
        <f xml:space="preserve"> _xll.EPMOlapMemberO("[AREA].[PARENTH1].[10000000023005]","","Gcia. Indemnizacione","","000;001")</f>
        <v>Gcia. Indemnizacione</v>
      </c>
      <c r="J976" s="17" t="str">
        <f xml:space="preserve"> _xll.EPMOlapMemberO("[RUBRO].[PARENTH1].[5130200000]","","AVALUOS","","000;001")</f>
        <v>AVALUOS</v>
      </c>
      <c r="K976" s="18" t="s">
        <v>3118</v>
      </c>
      <c r="L976" s="18" t="s">
        <v>40</v>
      </c>
      <c r="M976" s="28" t="s">
        <v>92</v>
      </c>
      <c r="N976" s="18" t="s">
        <v>29</v>
      </c>
      <c r="O976" s="18" t="s">
        <v>61</v>
      </c>
      <c r="P976" s="28" t="s">
        <v>206</v>
      </c>
      <c r="Q976" s="28" t="s">
        <v>207</v>
      </c>
      <c r="R976" s="18" t="s">
        <v>86</v>
      </c>
      <c r="S976" s="18" t="s">
        <v>213</v>
      </c>
      <c r="T976" s="18" t="s">
        <v>35</v>
      </c>
      <c r="U976" s="18" t="s">
        <v>149</v>
      </c>
      <c r="V976" s="18" t="s">
        <v>37</v>
      </c>
      <c r="W976" s="18" t="s">
        <v>67</v>
      </c>
      <c r="X976" s="18" t="s">
        <v>53</v>
      </c>
      <c r="Y976" s="18" t="s">
        <v>140</v>
      </c>
      <c r="Z976" s="19" t="s">
        <v>68</v>
      </c>
      <c r="AA976" s="20">
        <v>270248640</v>
      </c>
      <c r="AB976" s="19">
        <v>39000000</v>
      </c>
      <c r="AC976" s="21">
        <v>0</v>
      </c>
      <c r="AD976" s="21">
        <v>0</v>
      </c>
      <c r="AE976" s="21">
        <v>0</v>
      </c>
      <c r="AF976" s="21">
        <v>0</v>
      </c>
      <c r="AG976" s="21">
        <v>0</v>
      </c>
      <c r="AH976" s="21">
        <v>0</v>
      </c>
      <c r="AI976" s="21">
        <v>3000000</v>
      </c>
      <c r="AJ976" s="21">
        <v>6000000</v>
      </c>
      <c r="AK976" s="21">
        <v>6000000</v>
      </c>
      <c r="AL976" s="21">
        <v>6000000</v>
      </c>
      <c r="AM976" s="21">
        <v>6000000</v>
      </c>
      <c r="AN976" s="21">
        <v>12000000</v>
      </c>
      <c r="AO976" s="21">
        <v>0</v>
      </c>
      <c r="AP976" s="21">
        <v>0</v>
      </c>
      <c r="AQ976" s="21">
        <v>0</v>
      </c>
      <c r="AR976" s="21">
        <v>0</v>
      </c>
      <c r="AS976" s="2"/>
      <c r="AT976" s="2"/>
      <c r="AU976" s="2"/>
      <c r="AV976" s="2"/>
      <c r="AW976" s="2"/>
      <c r="AX976" s="2"/>
      <c r="AY976" s="2"/>
      <c r="AZ976" s="2"/>
      <c r="BA976" s="2"/>
      <c r="BB976" s="2"/>
      <c r="BC976" s="2"/>
    </row>
    <row r="977" spans="8:55" ht="29" x14ac:dyDescent="0.35">
      <c r="H977" s="16" t="str">
        <f xml:space="preserve"> _xll.EPMOlapMemberO("[CONTRATO].[PARENTH1].[C82592024]","","C82592024","","000;001")</f>
        <v>C82592024</v>
      </c>
      <c r="I977" s="16" t="str">
        <f xml:space="preserve"> _xll.EPMOlapMemberO("[AREA].[PARENTH1].[10000000025005]","","Gcia. Administración","","000;001")</f>
        <v>Gcia. Administración</v>
      </c>
      <c r="J977" s="17" t="str">
        <f xml:space="preserve"> _xll.EPMOlapMemberO("[RUBRO].[PARENTH1].[5118150001]","","TRAMITES Y LICENCIAS","","000;001")</f>
        <v>TRAMITES Y LICENCIAS</v>
      </c>
      <c r="K977" s="18" t="s">
        <v>3119</v>
      </c>
      <c r="L977" s="18" t="s">
        <v>40</v>
      </c>
      <c r="M977" s="28" t="s">
        <v>452</v>
      </c>
      <c r="N977" s="18" t="s">
        <v>453</v>
      </c>
      <c r="O977" s="18" t="s">
        <v>461</v>
      </c>
      <c r="P977" s="28" t="s">
        <v>2627</v>
      </c>
      <c r="Q977" s="28" t="s">
        <v>489</v>
      </c>
      <c r="R977" s="18" t="s">
        <v>40</v>
      </c>
      <c r="S977" s="18" t="s">
        <v>1730</v>
      </c>
      <c r="T977" s="18" t="s">
        <v>245</v>
      </c>
      <c r="U977" s="18" t="s">
        <v>2628</v>
      </c>
      <c r="V977" s="18" t="s">
        <v>459</v>
      </c>
      <c r="W977" s="18" t="s">
        <v>67</v>
      </c>
      <c r="X977" s="18" t="s">
        <v>40</v>
      </c>
      <c r="Y977" s="18" t="s">
        <v>40</v>
      </c>
      <c r="Z977" s="19" t="s">
        <v>68</v>
      </c>
      <c r="AA977" s="20">
        <v>307461977278</v>
      </c>
      <c r="AB977" s="19">
        <v>1200000000</v>
      </c>
      <c r="AC977" s="21">
        <v>0</v>
      </c>
      <c r="AD977" s="21">
        <v>0</v>
      </c>
      <c r="AE977" s="21">
        <v>0</v>
      </c>
      <c r="AF977" s="21">
        <v>0</v>
      </c>
      <c r="AG977" s="21">
        <v>0</v>
      </c>
      <c r="AH977" s="21">
        <v>0</v>
      </c>
      <c r="AI977" s="21">
        <v>200000000</v>
      </c>
      <c r="AJ977" s="21">
        <v>200000000</v>
      </c>
      <c r="AK977" s="21">
        <v>200000000</v>
      </c>
      <c r="AL977" s="21">
        <v>200000000</v>
      </c>
      <c r="AM977" s="21">
        <v>200000000</v>
      </c>
      <c r="AN977" s="21">
        <v>200000000</v>
      </c>
      <c r="AO977" s="21">
        <v>0</v>
      </c>
      <c r="AP977" s="21">
        <v>0</v>
      </c>
      <c r="AQ977" s="21">
        <v>0</v>
      </c>
      <c r="AR977" s="21">
        <v>0</v>
      </c>
      <c r="AS977" s="2"/>
      <c r="AT977" s="2"/>
      <c r="AU977" s="2"/>
      <c r="AV977" s="2"/>
      <c r="AW977" s="2"/>
      <c r="AX977" s="2"/>
      <c r="AY977" s="2"/>
      <c r="AZ977" s="2"/>
      <c r="BA977" s="2"/>
      <c r="BB977" s="2"/>
      <c r="BC977" s="2"/>
    </row>
    <row r="978" spans="8:55" ht="26" x14ac:dyDescent="0.35">
      <c r="H978" s="16" t="str">
        <f xml:space="preserve"> _xll.EPMOlapMemberO("[CONTRATO].[PARENTH1].[C77822024]","","C77822024","","000;001")</f>
        <v>C77822024</v>
      </c>
      <c r="I978" s="16" t="str">
        <f xml:space="preserve"> _xll.EPMOlapMemberO("[AREA].[PARENTH1].[10000000025005]","","Gcia. Administración","","000;001")</f>
        <v>Gcia. Administración</v>
      </c>
      <c r="J978" s="17" t="str">
        <f xml:space="preserve"> _xll.EPMOlapMemberO("[RUBRO].[PARENTH1].[5118150001]","","TRAMITES Y LICENCIAS","","000;001")</f>
        <v>TRAMITES Y LICENCIAS</v>
      </c>
      <c r="K978" s="18" t="s">
        <v>3120</v>
      </c>
      <c r="L978" s="18" t="s">
        <v>40</v>
      </c>
      <c r="M978" s="28" t="s">
        <v>452</v>
      </c>
      <c r="N978" s="18" t="s">
        <v>453</v>
      </c>
      <c r="O978" s="18" t="s">
        <v>461</v>
      </c>
      <c r="P978" s="28" t="s">
        <v>3121</v>
      </c>
      <c r="Q978" s="28" t="s">
        <v>486</v>
      </c>
      <c r="R978" s="18" t="s">
        <v>40</v>
      </c>
      <c r="S978" s="18" t="s">
        <v>1730</v>
      </c>
      <c r="T978" s="18" t="s">
        <v>35</v>
      </c>
      <c r="U978" s="18" t="s">
        <v>3122</v>
      </c>
      <c r="V978" s="18" t="s">
        <v>459</v>
      </c>
      <c r="W978" s="18" t="s">
        <v>67</v>
      </c>
      <c r="X978" s="18" t="s">
        <v>40</v>
      </c>
      <c r="Y978" s="18" t="s">
        <v>40</v>
      </c>
      <c r="Z978" s="19" t="s">
        <v>68</v>
      </c>
      <c r="AA978" s="20">
        <v>307461977278</v>
      </c>
      <c r="AB978" s="19">
        <v>40000000</v>
      </c>
      <c r="AC978" s="21">
        <v>0</v>
      </c>
      <c r="AD978" s="21">
        <v>0</v>
      </c>
      <c r="AE978" s="21">
        <v>0</v>
      </c>
      <c r="AF978" s="21">
        <v>0</v>
      </c>
      <c r="AG978" s="21">
        <v>0</v>
      </c>
      <c r="AH978" s="21">
        <v>5714285</v>
      </c>
      <c r="AI978" s="21">
        <v>5714285</v>
      </c>
      <c r="AJ978" s="21">
        <v>5714286</v>
      </c>
      <c r="AK978" s="21">
        <v>5714286</v>
      </c>
      <c r="AL978" s="21">
        <v>5714286</v>
      </c>
      <c r="AM978" s="21">
        <v>5714286</v>
      </c>
      <c r="AN978" s="21">
        <v>5714286</v>
      </c>
      <c r="AO978" s="21">
        <v>0</v>
      </c>
      <c r="AP978" s="21">
        <v>0</v>
      </c>
      <c r="AQ978" s="21">
        <v>0</v>
      </c>
      <c r="AR978" s="21">
        <v>0</v>
      </c>
      <c r="AS978" s="2"/>
      <c r="AT978" s="2"/>
      <c r="AU978" s="2"/>
      <c r="AV978" s="2"/>
      <c r="AW978" s="2"/>
      <c r="AX978" s="2"/>
      <c r="AY978" s="2"/>
      <c r="AZ978" s="2"/>
      <c r="BA978" s="2"/>
      <c r="BB978" s="2"/>
      <c r="BC978" s="2"/>
    </row>
    <row r="979" spans="8:55" ht="29" x14ac:dyDescent="0.35">
      <c r="H979" s="16" t="str">
        <f xml:space="preserve"> _xll.EPMOlapMemberO("[CONTRATO].[PARENTH1].[C76502024]","","C76502024","","000;001")</f>
        <v>C76502024</v>
      </c>
      <c r="I979" s="16" t="str">
        <f xml:space="preserve"> _xll.EPMOlapMemberO("[AREA].[PARENTH1].[10000000025005]","","Gcia. Administración","","000;001")</f>
        <v>Gcia. Administración</v>
      </c>
      <c r="J979" s="17" t="str">
        <f xml:space="preserve"> _xll.EPMOlapMemberO("[RUBRO].[PARENTH1].[5118150001]","","TRAMITES Y LICENCIAS","","000;001")</f>
        <v>TRAMITES Y LICENCIAS</v>
      </c>
      <c r="K979" s="18" t="s">
        <v>3123</v>
      </c>
      <c r="L979" s="18" t="s">
        <v>40</v>
      </c>
      <c r="M979" s="28" t="s">
        <v>452</v>
      </c>
      <c r="N979" s="18" t="s">
        <v>453</v>
      </c>
      <c r="O979" s="18" t="s">
        <v>461</v>
      </c>
      <c r="P979" s="28" t="s">
        <v>3124</v>
      </c>
      <c r="Q979" s="28" t="s">
        <v>557</v>
      </c>
      <c r="R979" s="18" t="s">
        <v>40</v>
      </c>
      <c r="S979" s="18" t="s">
        <v>1730</v>
      </c>
      <c r="T979" s="18" t="s">
        <v>35</v>
      </c>
      <c r="U979" s="18" t="s">
        <v>589</v>
      </c>
      <c r="V979" s="18" t="s">
        <v>459</v>
      </c>
      <c r="W979" s="18" t="s">
        <v>67</v>
      </c>
      <c r="X979" s="18" t="s">
        <v>40</v>
      </c>
      <c r="Y979" s="18" t="s">
        <v>40</v>
      </c>
      <c r="Z979" s="19" t="s">
        <v>68</v>
      </c>
      <c r="AA979" s="20">
        <v>307461977278</v>
      </c>
      <c r="AB979" s="19">
        <v>158000000</v>
      </c>
      <c r="AC979" s="21">
        <v>0</v>
      </c>
      <c r="AD979" s="21">
        <v>0</v>
      </c>
      <c r="AE979" s="21">
        <v>0</v>
      </c>
      <c r="AF979" s="21">
        <v>0</v>
      </c>
      <c r="AG979" s="21">
        <v>0</v>
      </c>
      <c r="AH979" s="21">
        <v>22570000</v>
      </c>
      <c r="AI979" s="21">
        <v>22570000</v>
      </c>
      <c r="AJ979" s="21">
        <v>22572000</v>
      </c>
      <c r="AK979" s="21">
        <v>22572000</v>
      </c>
      <c r="AL979" s="21">
        <v>22572000</v>
      </c>
      <c r="AM979" s="21">
        <v>22572000</v>
      </c>
      <c r="AN979" s="21">
        <v>22572000</v>
      </c>
      <c r="AO979" s="21">
        <v>0</v>
      </c>
      <c r="AP979" s="21">
        <v>0</v>
      </c>
      <c r="AQ979" s="21">
        <v>0</v>
      </c>
      <c r="AR979" s="21">
        <v>0</v>
      </c>
      <c r="AS979" s="2"/>
      <c r="AT979" s="2"/>
      <c r="AU979" s="2"/>
      <c r="AV979" s="2"/>
      <c r="AW979" s="2"/>
      <c r="AX979" s="2"/>
      <c r="AY979" s="2"/>
      <c r="AZ979" s="2"/>
      <c r="BA979" s="2"/>
      <c r="BB979" s="2"/>
      <c r="BC979" s="2"/>
    </row>
    <row r="980" spans="8:55" ht="29" x14ac:dyDescent="0.35">
      <c r="H980" s="16" t="str">
        <f xml:space="preserve"> _xll.EPMOlapMemberO("[CONTRATO].[PARENTH1].[C76512024]","","C76512024","","000;001")</f>
        <v>C76512024</v>
      </c>
      <c r="I980" s="16" t="str">
        <f xml:space="preserve"> _xll.EPMOlapMemberO("[AREA].[PARENTH1].[10000000025005]","","Gcia. Administración","","000;001")</f>
        <v>Gcia. Administración</v>
      </c>
      <c r="J980" s="17" t="str">
        <f xml:space="preserve"> _xll.EPMOlapMemberO("[RUBRO].[PARENTH1].[5118150001]","","TRAMITES Y LICENCIAS","","000;001")</f>
        <v>TRAMITES Y LICENCIAS</v>
      </c>
      <c r="K980" s="18" t="s">
        <v>3125</v>
      </c>
      <c r="L980" s="18" t="s">
        <v>40</v>
      </c>
      <c r="M980" s="28" t="s">
        <v>452</v>
      </c>
      <c r="N980" s="18" t="s">
        <v>453</v>
      </c>
      <c r="O980" s="18" t="s">
        <v>461</v>
      </c>
      <c r="P980" s="28" t="s">
        <v>3124</v>
      </c>
      <c r="Q980" s="28" t="s">
        <v>557</v>
      </c>
      <c r="R980" s="18" t="s">
        <v>40</v>
      </c>
      <c r="S980" s="18" t="s">
        <v>1730</v>
      </c>
      <c r="T980" s="18" t="s">
        <v>35</v>
      </c>
      <c r="U980" s="18" t="s">
        <v>3126</v>
      </c>
      <c r="V980" s="18" t="s">
        <v>459</v>
      </c>
      <c r="W980" s="18" t="s">
        <v>67</v>
      </c>
      <c r="X980" s="18" t="s">
        <v>40</v>
      </c>
      <c r="Y980" s="18" t="s">
        <v>40</v>
      </c>
      <c r="Z980" s="19" t="s">
        <v>68</v>
      </c>
      <c r="AA980" s="20">
        <v>307461977278</v>
      </c>
      <c r="AB980" s="19">
        <v>250000000</v>
      </c>
      <c r="AC980" s="21">
        <v>0</v>
      </c>
      <c r="AD980" s="21">
        <v>0</v>
      </c>
      <c r="AE980" s="21">
        <v>0</v>
      </c>
      <c r="AF980" s="21">
        <v>0</v>
      </c>
      <c r="AG980" s="21">
        <v>0</v>
      </c>
      <c r="AH980" s="21">
        <v>0</v>
      </c>
      <c r="AI980" s="21">
        <v>140000000</v>
      </c>
      <c r="AJ980" s="21">
        <v>0</v>
      </c>
      <c r="AK980" s="21">
        <v>110000000</v>
      </c>
      <c r="AL980" s="21">
        <v>0</v>
      </c>
      <c r="AM980" s="21">
        <v>0</v>
      </c>
      <c r="AN980" s="21">
        <v>0</v>
      </c>
      <c r="AO980" s="21">
        <v>0</v>
      </c>
      <c r="AP980" s="21">
        <v>0</v>
      </c>
      <c r="AQ980" s="21">
        <v>0</v>
      </c>
      <c r="AR980" s="21">
        <v>0</v>
      </c>
      <c r="AS980" s="2"/>
      <c r="AT980" s="2"/>
      <c r="AU980" s="2"/>
      <c r="AV980" s="2"/>
      <c r="AW980" s="2"/>
      <c r="AX980" s="2"/>
      <c r="AY980" s="2"/>
      <c r="AZ980" s="2"/>
      <c r="BA980" s="2"/>
      <c r="BB980" s="2"/>
      <c r="BC980" s="2"/>
    </row>
    <row r="981" spans="8:55" ht="52" x14ac:dyDescent="0.35">
      <c r="H981" s="16" t="str">
        <f xml:space="preserve"> _xll.EPMOlapMemberO("[CONTRATO].[PARENTH1].[C35352024]","","C35352024","","000;001")</f>
        <v>C35352024</v>
      </c>
      <c r="I981" s="16" t="str">
        <f xml:space="preserve"> _xll.EPMOlapMemberO("[AREA].[PARENTH1].[10000000035013]","","Gcia. Canales","","000;001")</f>
        <v>Gcia. Canales</v>
      </c>
      <c r="J981" s="17" t="str">
        <f xml:space="preserve"> _xll.EPMOlapMemberO("[RUBRO].[PARENTH1].[5164400000]","","N_SERVICIOS TEMPORALES RIESGOS LABORALES","","000;001")</f>
        <v>N_SERVICIOS TEMPORALES RIESGOS LABORALES</v>
      </c>
      <c r="K981" s="18" t="s">
        <v>3127</v>
      </c>
      <c r="L981" s="18" t="s">
        <v>3128</v>
      </c>
      <c r="M981" s="28" t="s">
        <v>1972</v>
      </c>
      <c r="N981" s="18" t="s">
        <v>29</v>
      </c>
      <c r="O981" s="18" t="s">
        <v>1943</v>
      </c>
      <c r="P981" s="28" t="s">
        <v>3129</v>
      </c>
      <c r="Q981" s="28" t="s">
        <v>2024</v>
      </c>
      <c r="R981" s="18" t="s">
        <v>1978</v>
      </c>
      <c r="S981" s="18" t="s">
        <v>3130</v>
      </c>
      <c r="T981" s="18" t="s">
        <v>193</v>
      </c>
      <c r="U981" s="18" t="s">
        <v>2026</v>
      </c>
      <c r="V981" s="18" t="s">
        <v>1947</v>
      </c>
      <c r="W981" s="18" t="s">
        <v>52</v>
      </c>
      <c r="X981" s="18" t="s">
        <v>40</v>
      </c>
      <c r="Y981" s="18" t="s">
        <v>40</v>
      </c>
      <c r="Z981" s="19" t="s">
        <v>68</v>
      </c>
      <c r="AA981" s="20">
        <v>17652445786</v>
      </c>
      <c r="AB981" s="19">
        <v>300000000</v>
      </c>
      <c r="AC981" s="21">
        <v>0</v>
      </c>
      <c r="AD981" s="21">
        <v>0</v>
      </c>
      <c r="AE981" s="21">
        <v>0</v>
      </c>
      <c r="AF981" s="21">
        <v>0</v>
      </c>
      <c r="AG981" s="21">
        <v>0</v>
      </c>
      <c r="AH981" s="21">
        <v>0</v>
      </c>
      <c r="AI981" s="21">
        <v>0</v>
      </c>
      <c r="AJ981" s="21">
        <v>150000000</v>
      </c>
      <c r="AK981" s="21">
        <v>150000000</v>
      </c>
      <c r="AL981" s="21">
        <v>0</v>
      </c>
      <c r="AM981" s="21">
        <v>0</v>
      </c>
      <c r="AN981" s="21">
        <v>0</v>
      </c>
      <c r="AO981" s="21">
        <v>0</v>
      </c>
      <c r="AP981" s="21">
        <v>0</v>
      </c>
      <c r="AQ981" s="21">
        <v>0</v>
      </c>
      <c r="AR981" s="21">
        <v>0</v>
      </c>
      <c r="AS981" s="2"/>
      <c r="AT981" s="2"/>
      <c r="AU981" s="2"/>
      <c r="AV981" s="2"/>
      <c r="AW981" s="2"/>
      <c r="AX981" s="2"/>
      <c r="AY981" s="2"/>
      <c r="AZ981" s="2"/>
      <c r="BA981" s="2"/>
      <c r="BB981" s="2"/>
      <c r="BC981" s="2"/>
    </row>
    <row r="982" spans="8:55" ht="52" x14ac:dyDescent="0.35">
      <c r="H982" s="16" t="str">
        <f xml:space="preserve"> _xll.EPMOlapMemberO("[CONTRATO].[PARENTH1].[C35362024]","","C35362024","","000;001")</f>
        <v>C35362024</v>
      </c>
      <c r="I982" s="16" t="str">
        <f xml:space="preserve"> _xll.EPMOlapMemberO("[AREA].[PARENTH1].[10000000035003]","","Gcia. Mercadeo y Com","","000;001")</f>
        <v>Gcia. Mercadeo y Com</v>
      </c>
      <c r="J982" s="17" t="str">
        <f xml:space="preserve"> _xll.EPMOlapMemberO("[RUBRO].[PARENTH1].[5164400000]","","N_SERVICIOS TEMPORALES RIESGOS LABORALES","","000;001")</f>
        <v>N_SERVICIOS TEMPORALES RIESGOS LABORALES</v>
      </c>
      <c r="K982" s="18" t="s">
        <v>3131</v>
      </c>
      <c r="L982" s="18" t="s">
        <v>3132</v>
      </c>
      <c r="M982" s="28" t="s">
        <v>1949</v>
      </c>
      <c r="N982" s="18" t="s">
        <v>29</v>
      </c>
      <c r="O982" s="18" t="s">
        <v>1943</v>
      </c>
      <c r="P982" s="28" t="s">
        <v>3133</v>
      </c>
      <c r="Q982" s="28" t="s">
        <v>3134</v>
      </c>
      <c r="R982" s="18" t="s">
        <v>1959</v>
      </c>
      <c r="S982" s="18" t="s">
        <v>213</v>
      </c>
      <c r="T982" s="18" t="s">
        <v>3135</v>
      </c>
      <c r="U982" s="18" t="s">
        <v>1961</v>
      </c>
      <c r="V982" s="18" t="s">
        <v>1925</v>
      </c>
      <c r="W982" s="18" t="s">
        <v>52</v>
      </c>
      <c r="X982" s="18" t="s">
        <v>40</v>
      </c>
      <c r="Y982" s="18" t="s">
        <v>40</v>
      </c>
      <c r="Z982" s="19" t="s">
        <v>68</v>
      </c>
      <c r="AA982" s="20">
        <v>2069426260</v>
      </c>
      <c r="AB982" s="19">
        <v>320000000</v>
      </c>
      <c r="AC982" s="21">
        <v>0</v>
      </c>
      <c r="AD982" s="21">
        <v>0</v>
      </c>
      <c r="AE982" s="21">
        <v>0</v>
      </c>
      <c r="AF982" s="21">
        <v>0</v>
      </c>
      <c r="AG982" s="21">
        <v>0</v>
      </c>
      <c r="AH982" s="21">
        <v>65000000</v>
      </c>
      <c r="AI982" s="21">
        <v>65000000</v>
      </c>
      <c r="AJ982" s="21">
        <v>65000000</v>
      </c>
      <c r="AK982" s="21">
        <v>65000000</v>
      </c>
      <c r="AL982" s="21">
        <v>60000000</v>
      </c>
      <c r="AM982" s="21">
        <v>0</v>
      </c>
      <c r="AN982" s="21">
        <v>0</v>
      </c>
      <c r="AO982" s="21">
        <v>0</v>
      </c>
      <c r="AP982" s="21">
        <v>0</v>
      </c>
      <c r="AQ982" s="21">
        <v>0</v>
      </c>
      <c r="AR982" s="21">
        <v>0</v>
      </c>
      <c r="AS982" s="2"/>
      <c r="AT982" s="2"/>
      <c r="AU982" s="2"/>
      <c r="AV982" s="2"/>
      <c r="AW982" s="2"/>
      <c r="AX982" s="2"/>
      <c r="AY982" s="2"/>
      <c r="AZ982" s="2"/>
      <c r="BA982" s="2"/>
      <c r="BB982" s="2"/>
      <c r="BC982" s="2"/>
    </row>
    <row r="983" spans="8:55" ht="43.5" x14ac:dyDescent="0.35">
      <c r="H983" s="16" t="str">
        <f xml:space="preserve"> _xll.EPMOlapMemberO("[CONTRATO].[PARENTH1].[C35372024]","","C35372024","","000;001")</f>
        <v>C35372024</v>
      </c>
      <c r="I983" s="16" t="str">
        <f xml:space="preserve"> _xll.EPMOlapMemberO("[AREA].[PARENTH1].[10000000035003]","","Gcia. Mercadeo y Com","","000;001")</f>
        <v>Gcia. Mercadeo y Com</v>
      </c>
      <c r="J983" s="17" t="str">
        <f xml:space="preserve"> _xll.EPMOlapMemberO("[RUBRO].[PARENTH1].[5164050001]","","N-PUBLICIDAD Y PROPAGANDA - ARL","","000;001")</f>
        <v>N-PUBLICIDAD Y PROPAGANDA - ARL</v>
      </c>
      <c r="K983" s="18" t="s">
        <v>3136</v>
      </c>
      <c r="L983" s="18" t="s">
        <v>40</v>
      </c>
      <c r="M983" s="28" t="s">
        <v>1949</v>
      </c>
      <c r="N983" s="18" t="s">
        <v>29</v>
      </c>
      <c r="O983" s="18" t="s">
        <v>1950</v>
      </c>
      <c r="P983" s="28" t="s">
        <v>40</v>
      </c>
      <c r="Q983" s="28" t="s">
        <v>3137</v>
      </c>
      <c r="R983" s="18" t="s">
        <v>3066</v>
      </c>
      <c r="S983" s="18" t="s">
        <v>3130</v>
      </c>
      <c r="T983" s="18" t="s">
        <v>35</v>
      </c>
      <c r="U983" s="18" t="s">
        <v>3138</v>
      </c>
      <c r="V983" s="18" t="s">
        <v>1925</v>
      </c>
      <c r="W983" s="18" t="s">
        <v>67</v>
      </c>
      <c r="X983" s="18" t="s">
        <v>40</v>
      </c>
      <c r="Y983" s="18" t="s">
        <v>40</v>
      </c>
      <c r="Z983" s="19" t="s">
        <v>68</v>
      </c>
      <c r="AA983" s="20">
        <v>3242120000</v>
      </c>
      <c r="AB983" s="19">
        <v>400000000</v>
      </c>
      <c r="AC983" s="21">
        <v>0</v>
      </c>
      <c r="AD983" s="21">
        <v>0</v>
      </c>
      <c r="AE983" s="21">
        <v>0</v>
      </c>
      <c r="AF983" s="21">
        <v>0</v>
      </c>
      <c r="AG983" s="21">
        <v>0</v>
      </c>
      <c r="AH983" s="21">
        <v>400000000</v>
      </c>
      <c r="AI983" s="21">
        <v>0</v>
      </c>
      <c r="AJ983" s="21">
        <v>0</v>
      </c>
      <c r="AK983" s="21">
        <v>0</v>
      </c>
      <c r="AL983" s="21">
        <v>0</v>
      </c>
      <c r="AM983" s="21">
        <v>0</v>
      </c>
      <c r="AN983" s="21">
        <v>0</v>
      </c>
      <c r="AO983" s="21">
        <v>0</v>
      </c>
      <c r="AP983" s="21">
        <v>0</v>
      </c>
      <c r="AQ983" s="21">
        <v>0</v>
      </c>
      <c r="AR983" s="21">
        <v>0</v>
      </c>
      <c r="AS983" s="2"/>
      <c r="AT983" s="2"/>
      <c r="AU983" s="2"/>
      <c r="AV983" s="2"/>
      <c r="AW983" s="2"/>
      <c r="AX983" s="2"/>
      <c r="AY983" s="2"/>
      <c r="AZ983" s="2"/>
      <c r="BA983" s="2"/>
      <c r="BB983" s="2"/>
      <c r="BC983" s="2"/>
    </row>
    <row r="984" spans="8:55" ht="39" x14ac:dyDescent="0.35">
      <c r="H984" s="16" t="str">
        <f xml:space="preserve"> _xll.EPMOlapMemberO("[CONTRATO].[PARENTH1].[C56502024]","","C56502024","","000;001")</f>
        <v>C56502024</v>
      </c>
      <c r="I984" s="16" t="str">
        <f xml:space="preserve"> _xll.EPMOlapMemberO("[AREA].[PARENTH1].[10000000033003]","","Gcia. Logística","","000;001")</f>
        <v>Gcia. Logística</v>
      </c>
      <c r="J984" s="17" t="str">
        <f xml:space="preserve"> _xll.EPMOlapMemberO("[RUBRO].[PARENTH1].[5145050001]","","EQUIPO DE COMPUTO GER. ADMINISTRATIVA","","000;001")</f>
        <v>EQUIPO DE COMPUTO GER. ADMINISTRATIVA</v>
      </c>
      <c r="K984" s="18" t="s">
        <v>3139</v>
      </c>
      <c r="L984" s="18" t="s">
        <v>404</v>
      </c>
      <c r="M984" s="28" t="s">
        <v>44</v>
      </c>
      <c r="N984" s="18" t="s">
        <v>29</v>
      </c>
      <c r="O984" s="18" t="s">
        <v>30</v>
      </c>
      <c r="P984" s="28" t="s">
        <v>405</v>
      </c>
      <c r="Q984" s="28" t="s">
        <v>3140</v>
      </c>
      <c r="R984" s="18" t="s">
        <v>47</v>
      </c>
      <c r="S984" s="18" t="s">
        <v>940</v>
      </c>
      <c r="T984" s="18" t="s">
        <v>3135</v>
      </c>
      <c r="U984" s="18" t="s">
        <v>407</v>
      </c>
      <c r="V984" s="18" t="s">
        <v>51</v>
      </c>
      <c r="W984" s="18" t="s">
        <v>52</v>
      </c>
      <c r="X984" s="18" t="s">
        <v>58</v>
      </c>
      <c r="Y984" s="18" t="s">
        <v>40</v>
      </c>
      <c r="Z984" s="19" t="s">
        <v>68</v>
      </c>
      <c r="AA984" s="20">
        <v>5622147102</v>
      </c>
      <c r="AB984" s="19">
        <v>43011844</v>
      </c>
      <c r="AC984" s="21">
        <v>0</v>
      </c>
      <c r="AD984" s="21">
        <v>0</v>
      </c>
      <c r="AE984" s="21">
        <v>0</v>
      </c>
      <c r="AF984" s="21">
        <v>0</v>
      </c>
      <c r="AG984" s="21">
        <v>0</v>
      </c>
      <c r="AH984" s="21">
        <v>0</v>
      </c>
      <c r="AI984" s="21">
        <v>10752961</v>
      </c>
      <c r="AJ984" s="21">
        <v>10752961</v>
      </c>
      <c r="AK984" s="21">
        <v>10752961</v>
      </c>
      <c r="AL984" s="21">
        <v>10752961</v>
      </c>
      <c r="AM984" s="21">
        <v>0</v>
      </c>
      <c r="AN984" s="21">
        <v>0</v>
      </c>
      <c r="AO984" s="21">
        <v>0</v>
      </c>
      <c r="AP984" s="21">
        <v>0</v>
      </c>
      <c r="AQ984" s="21">
        <v>0</v>
      </c>
      <c r="AR984" s="21">
        <v>0</v>
      </c>
      <c r="AS984" s="2"/>
      <c r="AT984" s="2"/>
      <c r="AU984" s="2"/>
      <c r="AV984" s="2"/>
      <c r="AW984" s="2"/>
      <c r="AX984" s="2"/>
      <c r="AY984" s="2"/>
      <c r="AZ984" s="2"/>
      <c r="BA984" s="2"/>
      <c r="BB984" s="2"/>
      <c r="BC984" s="2"/>
    </row>
    <row r="985" spans="8:55" ht="43.5" x14ac:dyDescent="0.35">
      <c r="H985" s="16" t="str">
        <f xml:space="preserve"> _xll.EPMOlapMemberO("[CONTRATO].[PARENTH1].[C69102024]","","C69102024","","000;001")</f>
        <v>C69102024</v>
      </c>
      <c r="I985" s="16" t="str">
        <f xml:space="preserve"> _xll.EPMOlapMemberO("[AREA].[PARENTH1].[10000000023005]","","Gcia. Indemnizacione","","000;001")</f>
        <v>Gcia. Indemnizacione</v>
      </c>
      <c r="J985" s="17" t="str">
        <f xml:space="preserve"> _xll.EPMOlapMemberO("[RUBRO].[PARENTH1].[5160050000]","","EQUIPO DE COMPUTACION","","000;001")</f>
        <v>EQUIPO DE COMPUTACION</v>
      </c>
      <c r="K985" s="18" t="s">
        <v>3141</v>
      </c>
      <c r="L985" s="18" t="s">
        <v>91</v>
      </c>
      <c r="M985" s="28" t="s">
        <v>92</v>
      </c>
      <c r="N985" s="18" t="s">
        <v>29</v>
      </c>
      <c r="O985" s="18" t="s">
        <v>83</v>
      </c>
      <c r="P985" s="28" t="s">
        <v>93</v>
      </c>
      <c r="Q985" s="28" t="s">
        <v>94</v>
      </c>
      <c r="R985" s="18" t="s">
        <v>86</v>
      </c>
      <c r="S985" s="18" t="s">
        <v>87</v>
      </c>
      <c r="T985" s="18" t="s">
        <v>35</v>
      </c>
      <c r="U985" s="18" t="s">
        <v>95</v>
      </c>
      <c r="V985" s="18" t="s">
        <v>89</v>
      </c>
      <c r="W985" s="18" t="s">
        <v>52</v>
      </c>
      <c r="X985" s="18" t="s">
        <v>53</v>
      </c>
      <c r="Y985" s="18" t="s">
        <v>96</v>
      </c>
      <c r="Z985" s="19" t="s">
        <v>68</v>
      </c>
      <c r="AA985" s="20">
        <v>667956267</v>
      </c>
      <c r="AB985" s="19">
        <v>32610000</v>
      </c>
      <c r="AC985" s="21">
        <v>0</v>
      </c>
      <c r="AD985" s="21">
        <v>0</v>
      </c>
      <c r="AE985" s="21">
        <v>0</v>
      </c>
      <c r="AF985" s="21">
        <v>0</v>
      </c>
      <c r="AG985" s="21">
        <v>0</v>
      </c>
      <c r="AH985" s="21">
        <v>0</v>
      </c>
      <c r="AI985" s="21">
        <v>0</v>
      </c>
      <c r="AJ985" s="21">
        <v>0</v>
      </c>
      <c r="AK985" s="21">
        <v>0</v>
      </c>
      <c r="AL985" s="21">
        <v>0</v>
      </c>
      <c r="AM985" s="21">
        <v>32610000</v>
      </c>
      <c r="AN985" s="21">
        <v>0</v>
      </c>
      <c r="AO985" s="21">
        <v>0</v>
      </c>
      <c r="AP985" s="21">
        <v>0</v>
      </c>
      <c r="AQ985" s="21">
        <v>0</v>
      </c>
      <c r="AR985" s="21">
        <v>0</v>
      </c>
      <c r="AS985" s="2"/>
      <c r="AT985" s="2"/>
      <c r="AU985" s="2"/>
      <c r="AV985" s="2"/>
      <c r="AW985" s="2"/>
      <c r="AX985" s="2"/>
      <c r="AY985" s="2"/>
      <c r="AZ985" s="2"/>
      <c r="BA985" s="2"/>
      <c r="BB985" s="2"/>
      <c r="BC985" s="2"/>
    </row>
    <row r="986" spans="8:55" ht="43.5" x14ac:dyDescent="0.35">
      <c r="H986" s="16" t="str">
        <f xml:space="preserve"> _xll.EPMOlapMemberO("[CONTRATO].[PARENTH1].[C45602024]","","C45602024","","000;001")</f>
        <v>C45602024</v>
      </c>
      <c r="I986" s="16" t="str">
        <f xml:space="preserve"> _xll.EPMOlapMemberO("[AREA].[PARENTH1].[10000000020005]","","Gcia. Recaudo y Cart","","000;001")</f>
        <v>Gcia. Recaudo y Cart</v>
      </c>
      <c r="J986" s="17" t="str">
        <f xml:space="preserve"> _xll.EPMOlapMemberO("[RUBRO].[PARENTH1].[5130950003]","","POR GESTIONES DE COBRANZA","","000;001")</f>
        <v>POR GESTIONES DE COBRANZA</v>
      </c>
      <c r="K986" s="18" t="s">
        <v>3142</v>
      </c>
      <c r="L986" s="18" t="s">
        <v>40</v>
      </c>
      <c r="M986" s="28" t="s">
        <v>109</v>
      </c>
      <c r="N986" s="18" t="s">
        <v>29</v>
      </c>
      <c r="O986" s="18" t="s">
        <v>110</v>
      </c>
      <c r="P986" s="28" t="s">
        <v>2357</v>
      </c>
      <c r="Q986" s="28" t="s">
        <v>435</v>
      </c>
      <c r="R986" s="18" t="s">
        <v>64</v>
      </c>
      <c r="S986" s="18" t="s">
        <v>65</v>
      </c>
      <c r="T986" s="18" t="s">
        <v>35</v>
      </c>
      <c r="U986" s="18" t="s">
        <v>435</v>
      </c>
      <c r="V986" s="18" t="s">
        <v>66</v>
      </c>
      <c r="W986" s="18" t="s">
        <v>67</v>
      </c>
      <c r="X986" s="18" t="s">
        <v>39</v>
      </c>
      <c r="Y986" s="18" t="s">
        <v>40</v>
      </c>
      <c r="Z986" s="19" t="s">
        <v>68</v>
      </c>
      <c r="AA986" s="20">
        <v>5456352712</v>
      </c>
      <c r="AB986" s="19">
        <v>8960000</v>
      </c>
      <c r="AC986" s="21">
        <v>8960000</v>
      </c>
      <c r="AD986" s="21">
        <v>0</v>
      </c>
      <c r="AE986" s="21">
        <v>0</v>
      </c>
      <c r="AF986" s="21">
        <v>0</v>
      </c>
      <c r="AG986" s="21">
        <v>0</v>
      </c>
      <c r="AH986" s="21">
        <v>0</v>
      </c>
      <c r="AI986" s="21">
        <v>0</v>
      </c>
      <c r="AJ986" s="21">
        <v>0</v>
      </c>
      <c r="AK986" s="21">
        <v>0</v>
      </c>
      <c r="AL986" s="21">
        <v>0</v>
      </c>
      <c r="AM986" s="21">
        <v>0</v>
      </c>
      <c r="AN986" s="21">
        <v>0</v>
      </c>
      <c r="AO986" s="21">
        <v>0</v>
      </c>
      <c r="AP986" s="21">
        <v>0</v>
      </c>
      <c r="AQ986" s="21">
        <v>0</v>
      </c>
      <c r="AR986" s="21">
        <v>0</v>
      </c>
      <c r="AS986" s="2"/>
      <c r="AT986" s="2"/>
      <c r="AU986" s="2"/>
      <c r="AV986" s="2"/>
      <c r="AW986" s="2"/>
      <c r="AX986" s="2"/>
      <c r="AY986" s="2"/>
      <c r="AZ986" s="2"/>
      <c r="BA986" s="2"/>
      <c r="BB986" s="2"/>
      <c r="BC986" s="2"/>
    </row>
    <row r="987" spans="8:55" ht="29" x14ac:dyDescent="0.35">
      <c r="H987" s="16" t="str">
        <f xml:space="preserve"> _xll.EPMOlapMemberO("[CONTRATO].[PARENTH1].[C20642024]","","C20642024","","000;001")</f>
        <v>C20642024</v>
      </c>
      <c r="I987" s="16" t="str">
        <f xml:space="preserve"> _xll.EPMOlapMemberO("[AREA].[PARENTH1].[10000000095005]","","Gcia. Talento Humano","","000;001")</f>
        <v>Gcia. Talento Humano</v>
      </c>
      <c r="J987" s="17" t="str">
        <f xml:space="preserve"> _xll.EPMOlapMemberO("[RUBRO].[PARENTH1].[5155250001]","","RESPONSABILIDAD CIVIL","","000;001")</f>
        <v>RESPONSABILIDAD CIVIL</v>
      </c>
      <c r="K987" s="18" t="s">
        <v>3143</v>
      </c>
      <c r="L987" s="18" t="s">
        <v>40</v>
      </c>
      <c r="M987" s="28" t="s">
        <v>2457</v>
      </c>
      <c r="N987" s="18" t="s">
        <v>2535</v>
      </c>
      <c r="O987" s="18" t="s">
        <v>1376</v>
      </c>
      <c r="P987" s="28" t="s">
        <v>3144</v>
      </c>
      <c r="Q987" s="28" t="s">
        <v>3145</v>
      </c>
      <c r="R987" s="18" t="s">
        <v>40</v>
      </c>
      <c r="S987" s="18" t="s">
        <v>1038</v>
      </c>
      <c r="T987" s="18" t="s">
        <v>35</v>
      </c>
      <c r="U987" s="18" t="s">
        <v>3146</v>
      </c>
      <c r="V987" s="18" t="s">
        <v>2462</v>
      </c>
      <c r="W987" s="18" t="s">
        <v>52</v>
      </c>
      <c r="X987" s="18" t="s">
        <v>68</v>
      </c>
      <c r="Y987" s="18" t="s">
        <v>3147</v>
      </c>
      <c r="Z987" s="19" t="s">
        <v>68</v>
      </c>
      <c r="AA987" s="20">
        <v>0</v>
      </c>
      <c r="AB987" s="19">
        <v>339190844</v>
      </c>
      <c r="AC987" s="21">
        <v>0</v>
      </c>
      <c r="AD987" s="21">
        <v>0</v>
      </c>
      <c r="AE987" s="21">
        <v>0</v>
      </c>
      <c r="AF987" s="21">
        <v>0</v>
      </c>
      <c r="AG987" s="21">
        <v>339190844</v>
      </c>
      <c r="AH987" s="21">
        <v>0</v>
      </c>
      <c r="AI987" s="21">
        <v>0</v>
      </c>
      <c r="AJ987" s="21">
        <v>0</v>
      </c>
      <c r="AK987" s="21">
        <v>0</v>
      </c>
      <c r="AL987" s="21">
        <v>0</v>
      </c>
      <c r="AM987" s="21">
        <v>0</v>
      </c>
      <c r="AN987" s="21">
        <v>0</v>
      </c>
      <c r="AO987" s="21">
        <v>0</v>
      </c>
      <c r="AP987" s="21">
        <v>0</v>
      </c>
      <c r="AQ987" s="21">
        <v>0</v>
      </c>
      <c r="AR987" s="21">
        <v>0</v>
      </c>
      <c r="AS987" s="2"/>
      <c r="AT987" s="2"/>
      <c r="AU987" s="2"/>
      <c r="AV987" s="2"/>
      <c r="AW987" s="2"/>
      <c r="AX987" s="2"/>
      <c r="AY987" s="2"/>
      <c r="AZ987" s="2"/>
      <c r="BA987" s="2"/>
      <c r="BB987" s="2"/>
      <c r="BC987" s="2"/>
    </row>
    <row r="988" spans="8:55" ht="26" x14ac:dyDescent="0.35">
      <c r="H988" s="16" t="str">
        <f xml:space="preserve"> _xll.EPMOlapMemberO("[CONTRATO].[PARENTH1].[C20652024]","","C20652024","","000;001")</f>
        <v>C20652024</v>
      </c>
      <c r="I988" s="16" t="str">
        <f xml:space="preserve"> _xll.EPMOlapMemberO("[AREA].[PARENTH1].[10000000095005]","","Gcia. Talento Humano","","000;001")</f>
        <v>Gcia. Talento Humano</v>
      </c>
      <c r="J988" s="17" t="str">
        <f xml:space="preserve"> _xll.EPMOlapMemberO("[RUBRO].[PARENTH1].[5155250001]","","RESPONSABILIDAD CIVIL","","000;001")</f>
        <v>RESPONSABILIDAD CIVIL</v>
      </c>
      <c r="K988" s="18" t="s">
        <v>3148</v>
      </c>
      <c r="L988" s="18" t="s">
        <v>40</v>
      </c>
      <c r="M988" s="28" t="s">
        <v>2457</v>
      </c>
      <c r="N988" s="18" t="s">
        <v>2535</v>
      </c>
      <c r="O988" s="18" t="s">
        <v>1376</v>
      </c>
      <c r="P988" s="28" t="s">
        <v>3149</v>
      </c>
      <c r="Q988" s="28" t="s">
        <v>3150</v>
      </c>
      <c r="R988" s="18" t="s">
        <v>40</v>
      </c>
      <c r="S988" s="18" t="s">
        <v>1038</v>
      </c>
      <c r="T988" s="18" t="s">
        <v>35</v>
      </c>
      <c r="U988" s="18" t="s">
        <v>3146</v>
      </c>
      <c r="V988" s="18" t="s">
        <v>2462</v>
      </c>
      <c r="W988" s="18" t="s">
        <v>52</v>
      </c>
      <c r="X988" s="18" t="s">
        <v>68</v>
      </c>
      <c r="Y988" s="18" t="s">
        <v>3147</v>
      </c>
      <c r="Z988" s="19" t="s">
        <v>68</v>
      </c>
      <c r="AA988" s="20">
        <v>0</v>
      </c>
      <c r="AB988" s="19">
        <v>110087452</v>
      </c>
      <c r="AC988" s="21">
        <v>0</v>
      </c>
      <c r="AD988" s="21">
        <v>0</v>
      </c>
      <c r="AE988" s="21">
        <v>0</v>
      </c>
      <c r="AF988" s="21">
        <v>0</v>
      </c>
      <c r="AG988" s="21">
        <v>110087452</v>
      </c>
      <c r="AH988" s="21">
        <v>0</v>
      </c>
      <c r="AI988" s="21">
        <v>0</v>
      </c>
      <c r="AJ988" s="21">
        <v>0</v>
      </c>
      <c r="AK988" s="21">
        <v>0</v>
      </c>
      <c r="AL988" s="21">
        <v>0</v>
      </c>
      <c r="AM988" s="21">
        <v>0</v>
      </c>
      <c r="AN988" s="21">
        <v>0</v>
      </c>
      <c r="AO988" s="21">
        <v>0</v>
      </c>
      <c r="AP988" s="21">
        <v>0</v>
      </c>
      <c r="AQ988" s="21">
        <v>0</v>
      </c>
      <c r="AR988" s="21">
        <v>0</v>
      </c>
      <c r="AS988" s="2"/>
      <c r="AT988" s="2"/>
      <c r="AU988" s="2"/>
      <c r="AV988" s="2"/>
      <c r="AW988" s="2"/>
      <c r="AX988" s="2"/>
      <c r="AY988" s="2"/>
      <c r="AZ988" s="2"/>
      <c r="BA988" s="2"/>
      <c r="BB988" s="2"/>
      <c r="BC988" s="2"/>
    </row>
    <row r="989" spans="8:55" ht="52" x14ac:dyDescent="0.35">
      <c r="H989" s="16" t="str">
        <f xml:space="preserve"> _xll.EPMOlapMemberO("[CONTRATO].[PARENTH1].[C20802024]","","C20802024","","000;001")</f>
        <v>C20802024</v>
      </c>
      <c r="I989" s="16" t="str">
        <f xml:space="preserve"> _xll.EPMOlapMemberO("[AREA].[PARENTH1].[10000000095005]","","Gcia. Talento Humano","","000;001")</f>
        <v>Gcia. Talento Humano</v>
      </c>
      <c r="J989" s="17" t="str">
        <f xml:space="preserve"> _xll.EPMOlapMemberO("[RUBRO].[PARENTH1].[5120260002]","","COPASO-SGSST-SISTEMA DE GESTIÓN EN SEG. EN EL TRAB","","000;001")</f>
        <v>COPASO-SGSST-SISTEMA DE GESTIÓN EN SEG. EN EL TRAB</v>
      </c>
      <c r="K989" s="18" t="s">
        <v>3151</v>
      </c>
      <c r="L989" s="18" t="s">
        <v>40</v>
      </c>
      <c r="M989" s="28" t="s">
        <v>2457</v>
      </c>
      <c r="N989" s="18" t="s">
        <v>2489</v>
      </c>
      <c r="O989" s="18" t="s">
        <v>2592</v>
      </c>
      <c r="P989" s="28" t="s">
        <v>3152</v>
      </c>
      <c r="Q989" s="28" t="s">
        <v>3153</v>
      </c>
      <c r="R989" s="18" t="s">
        <v>40</v>
      </c>
      <c r="S989" s="18" t="s">
        <v>2863</v>
      </c>
      <c r="T989" s="18" t="s">
        <v>35</v>
      </c>
      <c r="U989" s="18" t="s">
        <v>3154</v>
      </c>
      <c r="V989" s="18" t="s">
        <v>2462</v>
      </c>
      <c r="W989" s="18" t="s">
        <v>67</v>
      </c>
      <c r="X989" s="18" t="s">
        <v>68</v>
      </c>
      <c r="Y989" s="18" t="s">
        <v>3155</v>
      </c>
      <c r="Z989" s="19" t="s">
        <v>68</v>
      </c>
      <c r="AA989" s="20">
        <v>0</v>
      </c>
      <c r="AB989" s="19">
        <v>45000000</v>
      </c>
      <c r="AC989" s="21">
        <v>0</v>
      </c>
      <c r="AD989" s="21">
        <v>0</v>
      </c>
      <c r="AE989" s="21">
        <v>0</v>
      </c>
      <c r="AF989" s="21">
        <v>0</v>
      </c>
      <c r="AG989" s="21">
        <v>0</v>
      </c>
      <c r="AH989" s="21">
        <v>45000000</v>
      </c>
      <c r="AI989" s="21">
        <v>0</v>
      </c>
      <c r="AJ989" s="21">
        <v>0</v>
      </c>
      <c r="AK989" s="21">
        <v>0</v>
      </c>
      <c r="AL989" s="21">
        <v>0</v>
      </c>
      <c r="AM989" s="21">
        <v>0</v>
      </c>
      <c r="AN989" s="21">
        <v>0</v>
      </c>
      <c r="AO989" s="21">
        <v>0</v>
      </c>
      <c r="AP989" s="21">
        <v>0</v>
      </c>
      <c r="AQ989" s="21">
        <v>0</v>
      </c>
      <c r="AR989" s="21">
        <v>0</v>
      </c>
      <c r="AS989" s="2"/>
      <c r="AT989" s="2"/>
      <c r="AU989" s="2"/>
      <c r="AV989" s="2"/>
      <c r="AW989" s="2"/>
      <c r="AX989" s="2"/>
      <c r="AY989" s="2"/>
      <c r="AZ989" s="2"/>
      <c r="BA989" s="2"/>
      <c r="BB989" s="2"/>
      <c r="BC989" s="2"/>
    </row>
    <row r="990" spans="8:55" ht="39" x14ac:dyDescent="0.35">
      <c r="H990" s="16" t="str">
        <f xml:space="preserve"> _xll.EPMOlapMemberO("[CONTRATO].[PARENTH1].[C20292024]","","C20292024","","000;001")</f>
        <v>C20292024</v>
      </c>
      <c r="I990" s="16" t="str">
        <f xml:space="preserve"> _xll.EPMOlapMemberO("[AREA].[PARENTH1].[10000000095005]","","Gcia. Talento Humano","","000;001")</f>
        <v>Gcia. Talento Humano</v>
      </c>
      <c r="J990" s="17" t="str">
        <f xml:space="preserve"> _xll.EPMOlapMemberO("[RUBRO].[PARENTH1].[5120260008]","","PROGRAMAS DE BIENESTAR SOCIAL Y RE","","000;001")</f>
        <v>PROGRAMAS DE BIENESTAR SOCIAL Y RE</v>
      </c>
      <c r="K990" s="18" t="s">
        <v>3156</v>
      </c>
      <c r="L990" s="18" t="s">
        <v>40</v>
      </c>
      <c r="M990" s="28" t="s">
        <v>2457</v>
      </c>
      <c r="N990" s="18" t="s">
        <v>2489</v>
      </c>
      <c r="O990" s="18" t="s">
        <v>2686</v>
      </c>
      <c r="P990" s="28" t="s">
        <v>3157</v>
      </c>
      <c r="Q990" s="28" t="s">
        <v>3158</v>
      </c>
      <c r="R990" s="18" t="s">
        <v>3159</v>
      </c>
      <c r="S990" s="18" t="s">
        <v>2863</v>
      </c>
      <c r="T990" s="18" t="s">
        <v>35</v>
      </c>
      <c r="U990" s="18" t="s">
        <v>3160</v>
      </c>
      <c r="V990" s="18" t="s">
        <v>2462</v>
      </c>
      <c r="W990" s="18" t="s">
        <v>67</v>
      </c>
      <c r="X990" s="18" t="s">
        <v>68</v>
      </c>
      <c r="Y990" s="18" t="s">
        <v>3161</v>
      </c>
      <c r="Z990" s="19" t="s">
        <v>68</v>
      </c>
      <c r="AA990" s="20">
        <v>0</v>
      </c>
      <c r="AB990" s="19">
        <v>50000000</v>
      </c>
      <c r="AC990" s="21">
        <v>0</v>
      </c>
      <c r="AD990" s="21">
        <v>0</v>
      </c>
      <c r="AE990" s="21">
        <v>0</v>
      </c>
      <c r="AF990" s="21">
        <v>0</v>
      </c>
      <c r="AG990" s="21">
        <v>0</v>
      </c>
      <c r="AH990" s="21">
        <v>0</v>
      </c>
      <c r="AI990" s="21">
        <v>8333335</v>
      </c>
      <c r="AJ990" s="21">
        <v>8333333</v>
      </c>
      <c r="AK990" s="21">
        <v>8333333</v>
      </c>
      <c r="AL990" s="21">
        <v>8333333</v>
      </c>
      <c r="AM990" s="21">
        <v>8333333</v>
      </c>
      <c r="AN990" s="21">
        <v>8333333</v>
      </c>
      <c r="AO990" s="21">
        <v>0</v>
      </c>
      <c r="AP990" s="21">
        <v>0</v>
      </c>
      <c r="AQ990" s="21">
        <v>0</v>
      </c>
      <c r="AR990" s="21">
        <v>0</v>
      </c>
      <c r="AS990" s="2"/>
      <c r="AT990" s="2"/>
      <c r="AU990" s="2"/>
      <c r="AV990" s="2"/>
      <c r="AW990" s="2"/>
      <c r="AX990" s="2"/>
      <c r="AY990" s="2"/>
      <c r="AZ990" s="2"/>
      <c r="BA990" s="2"/>
      <c r="BB990" s="2"/>
      <c r="BC990" s="2"/>
    </row>
    <row r="991" spans="8:55" ht="104" x14ac:dyDescent="0.35">
      <c r="H991" s="16" t="str">
        <f xml:space="preserve"> _xll.EPMOlapMemberO("[CONTRATO].[PARENTH1].[C24252024]","","C24252024","","000;001")</f>
        <v>C24252024</v>
      </c>
      <c r="I991" s="16" t="str">
        <f xml:space="preserve"> _xll.EPMOlapMemberO("[AREA].[PARENTH1].[10000000095001]","","Secretaría General y","","000;001")</f>
        <v>Secretaría General y</v>
      </c>
      <c r="J991" s="22" t="str">
        <f xml:space="preserve"> _xll.EPMOlapMemberO("[RUBRO].[PARENTH2].[5104950001]","","INTERESES (RENDIMIENTOS) PASIVO SISTEMA GENERAL DE","","000;001")</f>
        <v>INTERESES (RENDIMIENTOS) PASIVO SISTEMA GENERAL DE</v>
      </c>
      <c r="K991" s="18" t="s">
        <v>3162</v>
      </c>
      <c r="L991" s="18" t="s">
        <v>40</v>
      </c>
      <c r="M991" s="28" t="s">
        <v>1847</v>
      </c>
      <c r="N991" s="18" t="s">
        <v>29</v>
      </c>
      <c r="O991" s="18" t="s">
        <v>395</v>
      </c>
      <c r="P991" s="28" t="s">
        <v>40</v>
      </c>
      <c r="Q991" s="28" t="s">
        <v>3163</v>
      </c>
      <c r="R991" s="18" t="s">
        <v>40</v>
      </c>
      <c r="S991" s="18" t="s">
        <v>1842</v>
      </c>
      <c r="T991" s="18" t="s">
        <v>35</v>
      </c>
      <c r="U991" s="18" t="s">
        <v>3164</v>
      </c>
      <c r="V991" s="18" t="s">
        <v>1851</v>
      </c>
      <c r="W991" s="18" t="s">
        <v>67</v>
      </c>
      <c r="X991" s="18" t="s">
        <v>40</v>
      </c>
      <c r="Y991" s="18" t="s">
        <v>3077</v>
      </c>
      <c r="Z991" s="19" t="s">
        <v>40</v>
      </c>
      <c r="AA991" s="20">
        <v>76318571</v>
      </c>
      <c r="AB991" s="19">
        <v>4987284</v>
      </c>
      <c r="AC991" s="21">
        <v>0</v>
      </c>
      <c r="AD991" s="21">
        <v>0</v>
      </c>
      <c r="AE991" s="21">
        <v>0</v>
      </c>
      <c r="AF991" s="21">
        <v>0</v>
      </c>
      <c r="AG991" s="21">
        <v>0</v>
      </c>
      <c r="AH991" s="21">
        <v>4987284</v>
      </c>
      <c r="AI991" s="21">
        <v>0</v>
      </c>
      <c r="AJ991" s="21">
        <v>0</v>
      </c>
      <c r="AK991" s="21">
        <v>0</v>
      </c>
      <c r="AL991" s="21">
        <v>0</v>
      </c>
      <c r="AM991" s="21">
        <v>0</v>
      </c>
      <c r="AN991" s="21">
        <v>0</v>
      </c>
      <c r="AO991" s="21">
        <v>0</v>
      </c>
      <c r="AP991" s="21">
        <v>0</v>
      </c>
      <c r="AQ991" s="21">
        <v>0</v>
      </c>
      <c r="AR991" s="21">
        <v>0</v>
      </c>
      <c r="AS991" s="2"/>
      <c r="AT991" s="2"/>
      <c r="AU991" s="2"/>
      <c r="AV991" s="2"/>
      <c r="AW991" s="2"/>
      <c r="AX991" s="2"/>
      <c r="AY991" s="2"/>
      <c r="AZ991" s="2"/>
      <c r="BA991" s="2"/>
      <c r="BB991" s="2"/>
      <c r="BC991" s="2"/>
    </row>
    <row r="992" spans="8:55" ht="52" x14ac:dyDescent="0.35">
      <c r="H992" s="16" t="str">
        <f xml:space="preserve"> _xll.EPMOlapMemberO("[CONTRATO].[PARENTH1].[C20352024]","","C20352024","","000;001")</f>
        <v>C20352024</v>
      </c>
      <c r="I992" s="16" t="str">
        <f xml:space="preserve"> _xll.EPMOlapMemberO("[AREA].[PARENTH1].[10000000095005]","","Gcia. Talento Humano","","000;001")</f>
        <v>Gcia. Talento Humano</v>
      </c>
      <c r="J992" s="17" t="str">
        <f xml:space="preserve"> _xll.EPMOlapMemberO("[RUBRO].[PARENTH1].[5120260002]","","COPASO-SGSST-SISTEMA DE GESTIÓN EN SEG. EN EL TRAB","","000;001")</f>
        <v>COPASO-SGSST-SISTEMA DE GESTIÓN EN SEG. EN EL TRAB</v>
      </c>
      <c r="K992" s="18" t="s">
        <v>3165</v>
      </c>
      <c r="L992" s="18" t="s">
        <v>40</v>
      </c>
      <c r="M992" s="28" t="s">
        <v>2457</v>
      </c>
      <c r="N992" s="18" t="s">
        <v>2489</v>
      </c>
      <c r="O992" s="18" t="s">
        <v>2592</v>
      </c>
      <c r="P992" s="28" t="s">
        <v>3166</v>
      </c>
      <c r="Q992" s="28" t="s">
        <v>3167</v>
      </c>
      <c r="R992" s="18" t="s">
        <v>40</v>
      </c>
      <c r="S992" s="18" t="s">
        <v>2863</v>
      </c>
      <c r="T992" s="18" t="s">
        <v>35</v>
      </c>
      <c r="U992" s="18" t="s">
        <v>3168</v>
      </c>
      <c r="V992" s="18" t="s">
        <v>2462</v>
      </c>
      <c r="W992" s="18" t="s">
        <v>67</v>
      </c>
      <c r="X992" s="18" t="s">
        <v>68</v>
      </c>
      <c r="Y992" s="18" t="s">
        <v>3169</v>
      </c>
      <c r="Z992" s="19" t="s">
        <v>68</v>
      </c>
      <c r="AA992" s="20">
        <v>0</v>
      </c>
      <c r="AB992" s="19">
        <v>25000000</v>
      </c>
      <c r="AC992" s="21">
        <v>0</v>
      </c>
      <c r="AD992" s="21">
        <v>0</v>
      </c>
      <c r="AE992" s="21">
        <v>0</v>
      </c>
      <c r="AF992" s="21">
        <v>0</v>
      </c>
      <c r="AG992" s="21">
        <v>0</v>
      </c>
      <c r="AH992" s="21">
        <v>0</v>
      </c>
      <c r="AI992" s="21">
        <v>25000000</v>
      </c>
      <c r="AJ992" s="21">
        <v>0</v>
      </c>
      <c r="AK992" s="21">
        <v>0</v>
      </c>
      <c r="AL992" s="21">
        <v>0</v>
      </c>
      <c r="AM992" s="21">
        <v>0</v>
      </c>
      <c r="AN992" s="21">
        <v>0</v>
      </c>
      <c r="AO992" s="21">
        <v>0</v>
      </c>
      <c r="AP992" s="21">
        <v>0</v>
      </c>
      <c r="AQ992" s="21">
        <v>0</v>
      </c>
      <c r="AR992" s="21">
        <v>0</v>
      </c>
      <c r="AS992" s="2"/>
      <c r="AT992" s="2"/>
      <c r="AU992" s="2"/>
      <c r="AV992" s="2"/>
      <c r="AW992" s="2"/>
      <c r="AX992" s="2"/>
      <c r="AY992" s="2"/>
      <c r="AZ992" s="2"/>
      <c r="BA992" s="2"/>
      <c r="BB992" s="2"/>
      <c r="BC992" s="2"/>
    </row>
    <row r="993" spans="8:55" ht="39" x14ac:dyDescent="0.35">
      <c r="H993" s="16" t="str">
        <f xml:space="preserve"> _xll.EPMOlapMemberO("[CONTRATO].[PARENTH1].[C06072024]","","C06072024","","000;001")</f>
        <v>C06072024</v>
      </c>
      <c r="I993" s="16" t="str">
        <f xml:space="preserve"> _xll.EPMOlapMemberO("[AREA].[PARENTH1].[10000000091003]","","Ofic. Tecnologías de","","000;001")</f>
        <v>Ofic. Tecnologías de</v>
      </c>
      <c r="J993" s="17" t="str">
        <f xml:space="preserve"> _xll.EPMOlapMemberO("[RUBRO].[PARENTH1].[5145050001]","","EQUIPO DE COMPUTO GER. ADMINISTRATIVA","","000;001")</f>
        <v>EQUIPO DE COMPUTO GER. ADMINISTRATIVA</v>
      </c>
      <c r="K993" s="18" t="s">
        <v>3170</v>
      </c>
      <c r="L993" s="18" t="s">
        <v>3171</v>
      </c>
      <c r="M993" s="28" t="s">
        <v>28</v>
      </c>
      <c r="N993" s="18" t="s">
        <v>29</v>
      </c>
      <c r="O993" s="18" t="s">
        <v>30</v>
      </c>
      <c r="P993" s="28" t="s">
        <v>3172</v>
      </c>
      <c r="Q993" s="28" t="s">
        <v>3173</v>
      </c>
      <c r="R993" s="18" t="s">
        <v>223</v>
      </c>
      <c r="S993" s="18" t="s">
        <v>2935</v>
      </c>
      <c r="T993" s="18" t="s">
        <v>193</v>
      </c>
      <c r="U993" s="18" t="s">
        <v>3174</v>
      </c>
      <c r="V993" s="18" t="s">
        <v>226</v>
      </c>
      <c r="W993" s="18" t="s">
        <v>67</v>
      </c>
      <c r="X993" s="18" t="s">
        <v>39</v>
      </c>
      <c r="Y993" s="18" t="s">
        <v>40</v>
      </c>
      <c r="Z993" s="19" t="s">
        <v>942</v>
      </c>
      <c r="AA993" s="20">
        <v>8042980169</v>
      </c>
      <c r="AB993" s="19">
        <v>53539142</v>
      </c>
      <c r="AC993" s="21">
        <v>0</v>
      </c>
      <c r="AD993" s="21">
        <v>0</v>
      </c>
      <c r="AE993" s="21">
        <v>0</v>
      </c>
      <c r="AF993" s="21">
        <v>0</v>
      </c>
      <c r="AG993" s="21">
        <v>0</v>
      </c>
      <c r="AH993" s="21">
        <v>0</v>
      </c>
      <c r="AI993" s="21">
        <v>0</v>
      </c>
      <c r="AJ993" s="21">
        <v>17846381</v>
      </c>
      <c r="AK993" s="21">
        <v>17846381</v>
      </c>
      <c r="AL993" s="21">
        <v>17846380</v>
      </c>
      <c r="AM993" s="21">
        <v>0</v>
      </c>
      <c r="AN993" s="21">
        <v>0</v>
      </c>
      <c r="AO993" s="21">
        <v>0</v>
      </c>
      <c r="AP993" s="21">
        <v>0</v>
      </c>
      <c r="AQ993" s="21">
        <v>0</v>
      </c>
      <c r="AR993" s="21">
        <v>0</v>
      </c>
      <c r="AS993" s="2"/>
      <c r="AT993" s="2"/>
      <c r="AU993" s="2"/>
      <c r="AV993" s="2"/>
      <c r="AW993" s="2"/>
      <c r="AX993" s="2"/>
      <c r="AY993" s="2"/>
      <c r="AZ993" s="2"/>
      <c r="BA993" s="2"/>
      <c r="BB993" s="2"/>
      <c r="BC993" s="2"/>
    </row>
    <row r="994" spans="8:55" ht="26" x14ac:dyDescent="0.35">
      <c r="H994" s="16" t="str">
        <f xml:space="preserve"> _xll.EPMOlapMemberO("[CONTRATO].[PARENTH1].[C06082024]","","C06082024","","000;001")</f>
        <v>C06082024</v>
      </c>
      <c r="I994" s="16" t="str">
        <f xml:space="preserve"> _xll.EPMOlapMemberO("[AREA].[PARENTH1].[10000000091003]","","Ofic. Tecnologías de","","000;001")</f>
        <v>Ofic. Tecnologías de</v>
      </c>
      <c r="J994" s="17" t="str">
        <f xml:space="preserve"> _xll.EPMOlapMemberO("[RUBRO].[PARENTH1].[5160050000]","","EQUIPO DE COMPUTACION","","000;001")</f>
        <v>EQUIPO DE COMPUTACION</v>
      </c>
      <c r="K994" s="18" t="s">
        <v>3175</v>
      </c>
      <c r="L994" s="18" t="s">
        <v>3176</v>
      </c>
      <c r="M994" s="28" t="s">
        <v>28</v>
      </c>
      <c r="N994" s="18" t="s">
        <v>29</v>
      </c>
      <c r="O994" s="18" t="s">
        <v>980</v>
      </c>
      <c r="P994" s="28" t="s">
        <v>3177</v>
      </c>
      <c r="Q994" s="28" t="s">
        <v>3178</v>
      </c>
      <c r="R994" s="18" t="s">
        <v>967</v>
      </c>
      <c r="S994" s="18" t="s">
        <v>2935</v>
      </c>
      <c r="T994" s="18" t="s">
        <v>35</v>
      </c>
      <c r="U994" s="18" t="s">
        <v>3179</v>
      </c>
      <c r="V994" s="18" t="s">
        <v>226</v>
      </c>
      <c r="W994" s="18" t="s">
        <v>67</v>
      </c>
      <c r="X994" s="18" t="s">
        <v>39</v>
      </c>
      <c r="Y994" s="18" t="s">
        <v>40</v>
      </c>
      <c r="Z994" s="19" t="s">
        <v>942</v>
      </c>
      <c r="AA994" s="20">
        <v>23835068483</v>
      </c>
      <c r="AB994" s="19">
        <v>219748970</v>
      </c>
      <c r="AC994" s="21">
        <v>0</v>
      </c>
      <c r="AD994" s="21">
        <v>0</v>
      </c>
      <c r="AE994" s="21">
        <v>0</v>
      </c>
      <c r="AF994" s="21">
        <v>0</v>
      </c>
      <c r="AG994" s="21">
        <v>0</v>
      </c>
      <c r="AH994" s="21">
        <v>0</v>
      </c>
      <c r="AI994" s="21">
        <v>0</v>
      </c>
      <c r="AJ994" s="21">
        <v>36624828</v>
      </c>
      <c r="AK994" s="21">
        <v>36624828</v>
      </c>
      <c r="AL994" s="21">
        <v>36624828</v>
      </c>
      <c r="AM994" s="21">
        <v>36624828</v>
      </c>
      <c r="AN994" s="21">
        <v>73249658</v>
      </c>
      <c r="AO994" s="21">
        <v>0</v>
      </c>
      <c r="AP994" s="21">
        <v>0</v>
      </c>
      <c r="AQ994" s="21">
        <v>0</v>
      </c>
      <c r="AR994" s="21">
        <v>0</v>
      </c>
      <c r="AS994" s="2"/>
      <c r="AT994" s="2"/>
      <c r="AU994" s="2"/>
      <c r="AV994" s="2"/>
      <c r="AW994" s="2"/>
      <c r="AX994" s="2"/>
      <c r="AY994" s="2"/>
      <c r="AZ994" s="2"/>
      <c r="BA994" s="2"/>
      <c r="BB994" s="2"/>
      <c r="BC994" s="2"/>
    </row>
    <row r="995" spans="8:55" ht="29" x14ac:dyDescent="0.35">
      <c r="H995" s="16" t="str">
        <f xml:space="preserve"> _xll.EPMOlapMemberO("[CONTRATO].[PARENTH1].[C56512024]","","C56512024","","000;001")</f>
        <v>C56512024</v>
      </c>
      <c r="I995" s="16" t="str">
        <f xml:space="preserve"> _xll.EPMOlapMemberO("[AREA].[PARENTH1].[10000000033003]","","Gcia. Logística","","000;001")</f>
        <v>Gcia. Logística</v>
      </c>
      <c r="J995" s="17" t="str">
        <f xml:space="preserve"> _xll.EPMOlapMemberO("[RUBRO].[PARENTH1].[5160050000]","","EQUIPO DE COMPUTACION","","000;001")</f>
        <v>EQUIPO DE COMPUTACION</v>
      </c>
      <c r="K995" s="18" t="s">
        <v>3180</v>
      </c>
      <c r="L995" s="18" t="s">
        <v>40</v>
      </c>
      <c r="M995" s="28" t="s">
        <v>44</v>
      </c>
      <c r="N995" s="18" t="s">
        <v>29</v>
      </c>
      <c r="O995" s="18" t="s">
        <v>83</v>
      </c>
      <c r="P995" s="28" t="s">
        <v>40</v>
      </c>
      <c r="Q995" s="28" t="s">
        <v>1394</v>
      </c>
      <c r="R995" s="18" t="s">
        <v>1395</v>
      </c>
      <c r="S995" s="18" t="s">
        <v>940</v>
      </c>
      <c r="T995" s="18" t="s">
        <v>35</v>
      </c>
      <c r="U995" s="18" t="s">
        <v>1396</v>
      </c>
      <c r="V995" s="18" t="s">
        <v>51</v>
      </c>
      <c r="W995" s="18" t="s">
        <v>67</v>
      </c>
      <c r="X995" s="18" t="s">
        <v>58</v>
      </c>
      <c r="Y995" s="18" t="s">
        <v>40</v>
      </c>
      <c r="Z995" s="19" t="s">
        <v>68</v>
      </c>
      <c r="AA995" s="20">
        <v>5631223212</v>
      </c>
      <c r="AB995" s="19">
        <v>47023200</v>
      </c>
      <c r="AC995" s="21">
        <v>0</v>
      </c>
      <c r="AD995" s="21">
        <v>0</v>
      </c>
      <c r="AE995" s="21">
        <v>0</v>
      </c>
      <c r="AF995" s="21">
        <v>0</v>
      </c>
      <c r="AG995" s="21">
        <v>0</v>
      </c>
      <c r="AH995" s="21">
        <v>0</v>
      </c>
      <c r="AI995" s="21">
        <v>0</v>
      </c>
      <c r="AJ995" s="21">
        <v>7837200</v>
      </c>
      <c r="AK995" s="21">
        <v>7837200</v>
      </c>
      <c r="AL995" s="21">
        <v>7837200</v>
      </c>
      <c r="AM995" s="21">
        <v>7837200</v>
      </c>
      <c r="AN995" s="21">
        <v>15674400</v>
      </c>
      <c r="AO995" s="21">
        <v>0</v>
      </c>
      <c r="AP995" s="21">
        <v>0</v>
      </c>
      <c r="AQ995" s="21">
        <v>0</v>
      </c>
      <c r="AR995" s="21">
        <v>0</v>
      </c>
      <c r="AS995" s="2"/>
      <c r="AT995" s="2"/>
      <c r="AU995" s="2"/>
      <c r="AV995" s="2"/>
      <c r="AW995" s="2"/>
      <c r="AX995" s="2"/>
      <c r="AY995" s="2"/>
      <c r="AZ995" s="2"/>
      <c r="BA995" s="2"/>
      <c r="BB995" s="2"/>
      <c r="BC995" s="2"/>
    </row>
    <row r="996" spans="8:55" ht="26" x14ac:dyDescent="0.35">
      <c r="H996" s="16" t="str">
        <f xml:space="preserve"> _xll.EPMOlapMemberO("[CONTRATO].[PARENTH1].[C06092024]","","C06092024","","000;001")</f>
        <v>C06092024</v>
      </c>
      <c r="I996" s="16" t="str">
        <f xml:space="preserve"> _xll.EPMOlapMemberO("[AREA].[PARENTH1].[10000000091003]","","Ofic. Tecnologías de","","000;001")</f>
        <v>Ofic. Tecnologías de</v>
      </c>
      <c r="J996" s="17" t="str">
        <f xml:space="preserve"> _xll.EPMOlapMemberO("[RUBRO].[PARENTH1].[5160050000]","","EQUIPO DE COMPUTACION","","000;001")</f>
        <v>EQUIPO DE COMPUTACION</v>
      </c>
      <c r="K996" s="18" t="s">
        <v>3181</v>
      </c>
      <c r="L996" s="18" t="s">
        <v>3182</v>
      </c>
      <c r="M996" s="28" t="s">
        <v>28</v>
      </c>
      <c r="N996" s="18" t="s">
        <v>29</v>
      </c>
      <c r="O996" s="18" t="s">
        <v>980</v>
      </c>
      <c r="P996" s="28" t="s">
        <v>3183</v>
      </c>
      <c r="Q996" s="28" t="s">
        <v>3184</v>
      </c>
      <c r="R996" s="18" t="s">
        <v>967</v>
      </c>
      <c r="S996" s="18" t="s">
        <v>2935</v>
      </c>
      <c r="T996" s="18" t="s">
        <v>35</v>
      </c>
      <c r="U996" s="18" t="s">
        <v>3185</v>
      </c>
      <c r="V996" s="18" t="s">
        <v>226</v>
      </c>
      <c r="W996" s="18" t="s">
        <v>963</v>
      </c>
      <c r="X996" s="18" t="s">
        <v>39</v>
      </c>
      <c r="Y996" s="18" t="s">
        <v>40</v>
      </c>
      <c r="Z996" s="19" t="s">
        <v>942</v>
      </c>
      <c r="AA996" s="20">
        <v>23835068483</v>
      </c>
      <c r="AB996" s="19">
        <v>17636023</v>
      </c>
      <c r="AC996" s="21">
        <v>0</v>
      </c>
      <c r="AD996" s="21">
        <v>0</v>
      </c>
      <c r="AE996" s="21">
        <v>0</v>
      </c>
      <c r="AF996" s="21">
        <v>0</v>
      </c>
      <c r="AG996" s="21">
        <v>0</v>
      </c>
      <c r="AH996" s="21">
        <v>0</v>
      </c>
      <c r="AI996" s="21">
        <v>0</v>
      </c>
      <c r="AJ996" s="21">
        <v>2939337</v>
      </c>
      <c r="AK996" s="21">
        <v>2939337</v>
      </c>
      <c r="AL996" s="21">
        <v>2939337</v>
      </c>
      <c r="AM996" s="21">
        <v>2939337</v>
      </c>
      <c r="AN996" s="21">
        <v>5878675</v>
      </c>
      <c r="AO996" s="21">
        <v>0</v>
      </c>
      <c r="AP996" s="21">
        <v>0</v>
      </c>
      <c r="AQ996" s="21">
        <v>0</v>
      </c>
      <c r="AR996" s="21">
        <v>0</v>
      </c>
      <c r="AS996" s="2"/>
      <c r="AT996" s="2"/>
      <c r="AU996" s="2"/>
      <c r="AV996" s="2"/>
      <c r="AW996" s="2"/>
      <c r="AX996" s="2"/>
      <c r="AY996" s="2"/>
      <c r="AZ996" s="2"/>
      <c r="BA996" s="2"/>
      <c r="BB996" s="2"/>
      <c r="BC996" s="2"/>
    </row>
    <row r="997" spans="8:55" ht="29" x14ac:dyDescent="0.35">
      <c r="H997" s="16" t="str">
        <f xml:space="preserve"> _xll.EPMOlapMemberO("[CONTRATO].[PARENTH1].[C82602024]","","C82602024","","000;001")</f>
        <v>C82602024</v>
      </c>
      <c r="I997" s="16" t="str">
        <f xml:space="preserve"> _xll.EPMOlapMemberO("[AREA].[PARENTH1].[10000000025005]","","Gcia. Administración","","000;001")</f>
        <v>Gcia. Administración</v>
      </c>
      <c r="J997" s="17" t="str">
        <f xml:space="preserve"> _xll.EPMOlapMemberO("[RUBRO].[PARENTH1].[5118150001]","","TRAMITES Y LICENCIAS","","000;001")</f>
        <v>TRAMITES Y LICENCIAS</v>
      </c>
      <c r="K997" s="18" t="s">
        <v>3186</v>
      </c>
      <c r="L997" s="18" t="s">
        <v>40</v>
      </c>
      <c r="M997" s="28" t="s">
        <v>452</v>
      </c>
      <c r="N997" s="18" t="s">
        <v>453</v>
      </c>
      <c r="O997" s="18" t="s">
        <v>454</v>
      </c>
      <c r="P997" s="28" t="s">
        <v>2654</v>
      </c>
      <c r="Q997" s="28" t="s">
        <v>489</v>
      </c>
      <c r="R997" s="18" t="s">
        <v>40</v>
      </c>
      <c r="S997" s="18" t="s">
        <v>2125</v>
      </c>
      <c r="T997" s="18" t="s">
        <v>35</v>
      </c>
      <c r="U997" s="18" t="s">
        <v>3187</v>
      </c>
      <c r="V997" s="18" t="s">
        <v>459</v>
      </c>
      <c r="W997" s="18" t="s">
        <v>52</v>
      </c>
      <c r="X997" s="18" t="s">
        <v>40</v>
      </c>
      <c r="Y997" s="18" t="s">
        <v>40</v>
      </c>
      <c r="Z997" s="19" t="s">
        <v>68</v>
      </c>
      <c r="AA997" s="20">
        <v>307461977278</v>
      </c>
      <c r="AB997" s="19">
        <v>325000000</v>
      </c>
      <c r="AC997" s="21">
        <v>0</v>
      </c>
      <c r="AD997" s="21">
        <v>0</v>
      </c>
      <c r="AE997" s="21">
        <v>0</v>
      </c>
      <c r="AF997" s="21">
        <v>0</v>
      </c>
      <c r="AG997" s="21">
        <v>0</v>
      </c>
      <c r="AH997" s="21">
        <v>0</v>
      </c>
      <c r="AI997" s="21">
        <v>162500000</v>
      </c>
      <c r="AJ997" s="21">
        <v>162500000</v>
      </c>
      <c r="AK997" s="21">
        <v>0</v>
      </c>
      <c r="AL997" s="21">
        <v>0</v>
      </c>
      <c r="AM997" s="21">
        <v>0</v>
      </c>
      <c r="AN997" s="21">
        <v>0</v>
      </c>
      <c r="AO997" s="21">
        <v>0</v>
      </c>
      <c r="AP997" s="21">
        <v>0</v>
      </c>
      <c r="AQ997" s="21">
        <v>0</v>
      </c>
      <c r="AR997" s="21">
        <v>0</v>
      </c>
      <c r="AS997" s="2"/>
      <c r="AT997" s="2"/>
      <c r="AU997" s="2"/>
      <c r="AV997" s="2"/>
      <c r="AW997" s="2"/>
      <c r="AX997" s="2"/>
      <c r="AY997" s="2"/>
      <c r="AZ997" s="2"/>
      <c r="BA997" s="2"/>
      <c r="BB997" s="2"/>
      <c r="BC997" s="2"/>
    </row>
    <row r="998" spans="8:55" x14ac:dyDescent="0.35">
      <c r="H998" s="16" t="str">
        <f xml:space="preserve"> _xll.EPMOlapMemberO("[CONTRATO].[PARENTH1].[C86082024]","","C86082024","","000;001")</f>
        <v>C86082024</v>
      </c>
      <c r="I998" s="16" t="str">
        <f xml:space="preserve"> _xll.EPMOlapMemberO("[AREA].[PARENTH1].[10000000025001]","","Vice. de Promoción y","","000;001")</f>
        <v>Vice. de Promoción y</v>
      </c>
      <c r="J998" s="17" t="str">
        <f xml:space="preserve"> _xll.EPMOlapMemberO("[RUBRO].[PARENTH1].[5130200000]","","AVALUOS","","000;001")</f>
        <v>AVALUOS</v>
      </c>
      <c r="K998" s="18" t="s">
        <v>3188</v>
      </c>
      <c r="L998" s="18" t="s">
        <v>40</v>
      </c>
      <c r="M998" s="28" t="s">
        <v>1557</v>
      </c>
      <c r="N998" s="18" t="s">
        <v>29</v>
      </c>
      <c r="O998" s="18" t="s">
        <v>61</v>
      </c>
      <c r="P998" s="28" t="s">
        <v>1830</v>
      </c>
      <c r="Q998" s="28" t="s">
        <v>1823</v>
      </c>
      <c r="R998" s="18" t="s">
        <v>40</v>
      </c>
      <c r="S998" s="18" t="s">
        <v>3189</v>
      </c>
      <c r="T998" s="18" t="s">
        <v>465</v>
      </c>
      <c r="U998" s="18" t="s">
        <v>3190</v>
      </c>
      <c r="V998" s="18" t="s">
        <v>459</v>
      </c>
      <c r="W998" s="18" t="s">
        <v>52</v>
      </c>
      <c r="X998" s="18" t="s">
        <v>40</v>
      </c>
      <c r="Y998" s="18" t="s">
        <v>40</v>
      </c>
      <c r="Z998" s="19" t="s">
        <v>68</v>
      </c>
      <c r="AA998" s="20">
        <v>25062429220</v>
      </c>
      <c r="AB998" s="19">
        <v>641200000</v>
      </c>
      <c r="AC998" s="21">
        <v>0</v>
      </c>
      <c r="AD998" s="21">
        <v>0</v>
      </c>
      <c r="AE998" s="21">
        <v>0</v>
      </c>
      <c r="AF998" s="21">
        <v>0</v>
      </c>
      <c r="AG998" s="21">
        <v>0</v>
      </c>
      <c r="AH998" s="21">
        <v>0</v>
      </c>
      <c r="AI998" s="21">
        <v>641200000</v>
      </c>
      <c r="AJ998" s="21">
        <v>0</v>
      </c>
      <c r="AK998" s="21">
        <v>0</v>
      </c>
      <c r="AL998" s="21">
        <v>0</v>
      </c>
      <c r="AM998" s="21">
        <v>0</v>
      </c>
      <c r="AN998" s="21">
        <v>0</v>
      </c>
      <c r="AO998" s="21">
        <v>0</v>
      </c>
      <c r="AP998" s="21">
        <v>0</v>
      </c>
      <c r="AQ998" s="21">
        <v>0</v>
      </c>
      <c r="AR998" s="21">
        <v>0</v>
      </c>
      <c r="AS998" s="2"/>
      <c r="AT998" s="2"/>
      <c r="AU998" s="2"/>
      <c r="AV998" s="2"/>
      <c r="AW998" s="2"/>
      <c r="AX998" s="2"/>
      <c r="AY998" s="2"/>
      <c r="AZ998" s="2"/>
      <c r="BA998" s="2"/>
      <c r="BB998" s="2"/>
      <c r="BC998" s="2"/>
    </row>
    <row r="999" spans="8:55" ht="29" x14ac:dyDescent="0.35">
      <c r="H999" s="16" t="str">
        <f xml:space="preserve"> _xll.EPMOlapMemberO("[CONTRATO].[PARENTH1].[C83402024]","","C83402024","","000;001")</f>
        <v>C83402024</v>
      </c>
      <c r="I999" s="16" t="str">
        <f xml:space="preserve"> _xll.EPMOlapMemberO("[AREA].[PARENTH1].[10000000025005]","","Gcia. Administración","","000;001")</f>
        <v>Gcia. Administración</v>
      </c>
      <c r="J999" s="17" t="str">
        <f xml:space="preserve"> _xll.EPMOlapMemberO("[RUBRO].[PARENTH1].[5118150001]","","TRAMITES Y LICENCIAS","","000;001")</f>
        <v>TRAMITES Y LICENCIAS</v>
      </c>
      <c r="K999" s="18" t="s">
        <v>3191</v>
      </c>
      <c r="L999" s="18" t="s">
        <v>40</v>
      </c>
      <c r="M999" s="28" t="s">
        <v>452</v>
      </c>
      <c r="N999" s="18" t="s">
        <v>453</v>
      </c>
      <c r="O999" s="18" t="s">
        <v>454</v>
      </c>
      <c r="P999" s="28" t="s">
        <v>462</v>
      </c>
      <c r="Q999" s="28" t="s">
        <v>3192</v>
      </c>
      <c r="R999" s="18" t="s">
        <v>40</v>
      </c>
      <c r="S999" s="18" t="s">
        <v>3193</v>
      </c>
      <c r="T999" s="18" t="s">
        <v>465</v>
      </c>
      <c r="U999" s="18" t="s">
        <v>3086</v>
      </c>
      <c r="V999" s="18" t="s">
        <v>459</v>
      </c>
      <c r="W999" s="18" t="s">
        <v>52</v>
      </c>
      <c r="X999" s="18" t="s">
        <v>40</v>
      </c>
      <c r="Y999" s="18" t="s">
        <v>40</v>
      </c>
      <c r="Z999" s="19" t="s">
        <v>68</v>
      </c>
      <c r="AA999" s="20">
        <v>307461977278</v>
      </c>
      <c r="AB999" s="19">
        <v>193709704</v>
      </c>
      <c r="AC999" s="21">
        <v>0</v>
      </c>
      <c r="AD999" s="21">
        <v>0</v>
      </c>
      <c r="AE999" s="21">
        <v>0</v>
      </c>
      <c r="AF999" s="21">
        <v>0</v>
      </c>
      <c r="AG999" s="21">
        <v>0</v>
      </c>
      <c r="AH999" s="21">
        <v>193709704</v>
      </c>
      <c r="AI999" s="21">
        <v>0</v>
      </c>
      <c r="AJ999" s="21">
        <v>0</v>
      </c>
      <c r="AK999" s="21">
        <v>0</v>
      </c>
      <c r="AL999" s="21">
        <v>0</v>
      </c>
      <c r="AM999" s="21">
        <v>0</v>
      </c>
      <c r="AN999" s="21">
        <v>0</v>
      </c>
      <c r="AO999" s="21">
        <v>0</v>
      </c>
      <c r="AP999" s="21">
        <v>0</v>
      </c>
      <c r="AQ999" s="21">
        <v>0</v>
      </c>
      <c r="AR999" s="21">
        <v>0</v>
      </c>
      <c r="AS999" s="2"/>
      <c r="AT999" s="2"/>
      <c r="AU999" s="2"/>
      <c r="AV999" s="2"/>
      <c r="AW999" s="2"/>
      <c r="AX999" s="2"/>
      <c r="AY999" s="2"/>
      <c r="AZ999" s="2"/>
      <c r="BA999" s="2"/>
      <c r="BB999" s="2"/>
      <c r="BC999" s="2"/>
    </row>
    <row r="1000" spans="8:55" ht="26" x14ac:dyDescent="0.35">
      <c r="H1000" s="16" t="str">
        <f xml:space="preserve"> _xll.EPMOlapMemberO("[CONTRATO].[PARENTH1].[C82612024]","","C82612024","","000;001")</f>
        <v>C82612024</v>
      </c>
      <c r="I1000" s="16" t="str">
        <f xml:space="preserve"> _xll.EPMOlapMemberO("[AREA].[PARENTH1].[10000000025005]","","Gcia. Administración","","000;001")</f>
        <v>Gcia. Administración</v>
      </c>
      <c r="J1000" s="17" t="str">
        <f xml:space="preserve"> _xll.EPMOlapMemberO("[RUBRO].[PARENTH1].[5118150001]","","TRAMITES Y LICENCIAS","","000;001")</f>
        <v>TRAMITES Y LICENCIAS</v>
      </c>
      <c r="K1000" s="18" t="s">
        <v>3194</v>
      </c>
      <c r="L1000" s="18" t="s">
        <v>40</v>
      </c>
      <c r="M1000" s="28" t="s">
        <v>452</v>
      </c>
      <c r="N1000" s="18" t="s">
        <v>453</v>
      </c>
      <c r="O1000" s="18" t="s">
        <v>454</v>
      </c>
      <c r="P1000" s="28" t="s">
        <v>3089</v>
      </c>
      <c r="Q1000" s="28" t="s">
        <v>489</v>
      </c>
      <c r="R1000" s="18" t="s">
        <v>40</v>
      </c>
      <c r="S1000" s="18" t="s">
        <v>1930</v>
      </c>
      <c r="T1000" s="18" t="s">
        <v>35</v>
      </c>
      <c r="U1000" s="18" t="s">
        <v>2628</v>
      </c>
      <c r="V1000" s="18" t="s">
        <v>459</v>
      </c>
      <c r="W1000" s="18" t="s">
        <v>67</v>
      </c>
      <c r="X1000" s="18" t="s">
        <v>40</v>
      </c>
      <c r="Y1000" s="18" t="s">
        <v>40</v>
      </c>
      <c r="Z1000" s="19" t="s">
        <v>68</v>
      </c>
      <c r="AA1000" s="20">
        <v>307461977278</v>
      </c>
      <c r="AB1000" s="19">
        <v>1790000000</v>
      </c>
      <c r="AC1000" s="21">
        <v>0</v>
      </c>
      <c r="AD1000" s="21">
        <v>0</v>
      </c>
      <c r="AE1000" s="21">
        <v>0</v>
      </c>
      <c r="AF1000" s="21">
        <v>0</v>
      </c>
      <c r="AG1000" s="21">
        <v>0</v>
      </c>
      <c r="AH1000" s="21">
        <v>0</v>
      </c>
      <c r="AI1000" s="21">
        <v>0</v>
      </c>
      <c r="AJ1000" s="21">
        <v>360000000</v>
      </c>
      <c r="AK1000" s="21">
        <v>360000000</v>
      </c>
      <c r="AL1000" s="21">
        <v>360000000</v>
      </c>
      <c r="AM1000" s="21">
        <v>360000000</v>
      </c>
      <c r="AN1000" s="21">
        <v>350000000</v>
      </c>
      <c r="AO1000" s="21">
        <v>0</v>
      </c>
      <c r="AP1000" s="21">
        <v>0</v>
      </c>
      <c r="AQ1000" s="21">
        <v>0</v>
      </c>
      <c r="AR1000" s="21">
        <v>0</v>
      </c>
      <c r="AS1000" s="2"/>
      <c r="AT1000" s="2"/>
      <c r="AU1000" s="2"/>
      <c r="AV1000" s="2"/>
      <c r="AW1000" s="2"/>
      <c r="AX1000" s="2"/>
      <c r="AY1000" s="2"/>
      <c r="AZ1000" s="2"/>
      <c r="BA1000" s="2"/>
      <c r="BB1000" s="2"/>
      <c r="BC1000" s="2"/>
    </row>
    <row r="1001" spans="8:55" ht="26" x14ac:dyDescent="0.35">
      <c r="H1001" s="16" t="str">
        <f xml:space="preserve"> _xll.EPMOlapMemberO("[CONTRATO].[PARENTH1].[C82622024]","","C82622024","","000;001")</f>
        <v>C82622024</v>
      </c>
      <c r="I1001" s="16" t="str">
        <f xml:space="preserve"> _xll.EPMOlapMemberO("[AREA].[PARENTH1].[10000000025005]","","Gcia. Administración","","000;001")</f>
        <v>Gcia. Administración</v>
      </c>
      <c r="J1001" s="17" t="str">
        <f xml:space="preserve"> _xll.EPMOlapMemberO("[RUBRO].[PARENTH1].[5118150001]","","TRAMITES Y LICENCIAS","","000;001")</f>
        <v>TRAMITES Y LICENCIAS</v>
      </c>
      <c r="K1001" s="18" t="s">
        <v>3195</v>
      </c>
      <c r="L1001" s="18" t="s">
        <v>40</v>
      </c>
      <c r="M1001" s="28" t="s">
        <v>452</v>
      </c>
      <c r="N1001" s="18" t="s">
        <v>453</v>
      </c>
      <c r="O1001" s="18" t="s">
        <v>454</v>
      </c>
      <c r="P1001" s="28" t="s">
        <v>470</v>
      </c>
      <c r="Q1001" s="28" t="s">
        <v>489</v>
      </c>
      <c r="R1001" s="18" t="s">
        <v>40</v>
      </c>
      <c r="S1001" s="18" t="s">
        <v>3196</v>
      </c>
      <c r="T1001" s="18" t="s">
        <v>35</v>
      </c>
      <c r="U1001" s="18" t="s">
        <v>2628</v>
      </c>
      <c r="V1001" s="18" t="s">
        <v>459</v>
      </c>
      <c r="W1001" s="18" t="s">
        <v>67</v>
      </c>
      <c r="X1001" s="18" t="s">
        <v>40</v>
      </c>
      <c r="Y1001" s="18" t="s">
        <v>40</v>
      </c>
      <c r="Z1001" s="19" t="s">
        <v>68</v>
      </c>
      <c r="AA1001" s="20">
        <v>307461977278</v>
      </c>
      <c r="AB1001" s="19">
        <v>2500000000</v>
      </c>
      <c r="AC1001" s="21">
        <v>0</v>
      </c>
      <c r="AD1001" s="21">
        <v>0</v>
      </c>
      <c r="AE1001" s="21">
        <v>0</v>
      </c>
      <c r="AF1001" s="21">
        <v>0</v>
      </c>
      <c r="AG1001" s="21">
        <v>0</v>
      </c>
      <c r="AH1001" s="21">
        <v>0</v>
      </c>
      <c r="AI1001" s="21">
        <v>500000000</v>
      </c>
      <c r="AJ1001" s="21">
        <v>400000000</v>
      </c>
      <c r="AK1001" s="21">
        <v>400000000</v>
      </c>
      <c r="AL1001" s="21">
        <v>400000000</v>
      </c>
      <c r="AM1001" s="21">
        <v>400000000</v>
      </c>
      <c r="AN1001" s="21">
        <v>400000000</v>
      </c>
      <c r="AO1001" s="21">
        <v>0</v>
      </c>
      <c r="AP1001" s="21">
        <v>0</v>
      </c>
      <c r="AQ1001" s="21">
        <v>0</v>
      </c>
      <c r="AR1001" s="21">
        <v>0</v>
      </c>
      <c r="AS1001" s="2"/>
      <c r="AT1001" s="2"/>
      <c r="AU1001" s="2"/>
      <c r="AV1001" s="2"/>
      <c r="AW1001" s="2"/>
      <c r="AX1001" s="2"/>
      <c r="AY1001" s="2"/>
      <c r="AZ1001" s="2"/>
      <c r="BA1001" s="2"/>
      <c r="BB1001" s="2"/>
      <c r="BC1001" s="2"/>
    </row>
    <row r="1002" spans="8:55" ht="26" x14ac:dyDescent="0.35">
      <c r="H1002" s="16" t="str">
        <f xml:space="preserve"> _xll.EPMOlapMemberO("[CONTRATO].[PARENTH1].[C56522024]","","C56522024","","000;001")</f>
        <v>C56522024</v>
      </c>
      <c r="I1002" s="16" t="str">
        <f xml:space="preserve"> _xll.EPMOlapMemberO("[AREA].[PARENTH1].[10000000033003]","","Gcia. Logística","","000;001")</f>
        <v>Gcia. Logística</v>
      </c>
      <c r="J1002" s="17" t="str">
        <f xml:space="preserve"> _xll.EPMOlapMemberO("[RUBRO].[PARENTH1].[5155250001]","","RESPONSABILIDAD CIVIL","","000;001")</f>
        <v>RESPONSABILIDAD CIVIL</v>
      </c>
      <c r="K1002" s="18" t="s">
        <v>3197</v>
      </c>
      <c r="L1002" s="18" t="s">
        <v>40</v>
      </c>
      <c r="M1002" s="28" t="s">
        <v>44</v>
      </c>
      <c r="N1002" s="18" t="s">
        <v>29</v>
      </c>
      <c r="O1002" s="18" t="s">
        <v>1376</v>
      </c>
      <c r="P1002" s="28" t="s">
        <v>3198</v>
      </c>
      <c r="Q1002" s="28" t="s">
        <v>3199</v>
      </c>
      <c r="R1002" s="18" t="s">
        <v>1378</v>
      </c>
      <c r="S1002" s="18" t="s">
        <v>3200</v>
      </c>
      <c r="T1002" s="18" t="s">
        <v>3201</v>
      </c>
      <c r="U1002" s="18" t="s">
        <v>3202</v>
      </c>
      <c r="V1002" s="18" t="s">
        <v>51</v>
      </c>
      <c r="W1002" s="18" t="s">
        <v>52</v>
      </c>
      <c r="X1002" s="18" t="s">
        <v>58</v>
      </c>
      <c r="Y1002" s="18" t="s">
        <v>3203</v>
      </c>
      <c r="Z1002" s="19" t="s">
        <v>68</v>
      </c>
      <c r="AA1002" s="20">
        <v>2236576789</v>
      </c>
      <c r="AB1002" s="19">
        <v>13246200</v>
      </c>
      <c r="AC1002" s="21">
        <v>0</v>
      </c>
      <c r="AD1002" s="21">
        <v>0</v>
      </c>
      <c r="AE1002" s="21">
        <v>0</v>
      </c>
      <c r="AF1002" s="21">
        <v>0</v>
      </c>
      <c r="AG1002" s="21">
        <v>0</v>
      </c>
      <c r="AH1002" s="21">
        <v>0</v>
      </c>
      <c r="AI1002" s="21">
        <v>13246200</v>
      </c>
      <c r="AJ1002" s="21">
        <v>0</v>
      </c>
      <c r="AK1002" s="21">
        <v>0</v>
      </c>
      <c r="AL1002" s="21">
        <v>0</v>
      </c>
      <c r="AM1002" s="21">
        <v>0</v>
      </c>
      <c r="AN1002" s="21">
        <v>0</v>
      </c>
      <c r="AO1002" s="21">
        <v>0</v>
      </c>
      <c r="AP1002" s="21">
        <v>0</v>
      </c>
      <c r="AQ1002" s="21">
        <v>0</v>
      </c>
      <c r="AR1002" s="21">
        <v>0</v>
      </c>
      <c r="AS1002" s="2"/>
      <c r="AT1002" s="2"/>
      <c r="AU1002" s="2"/>
      <c r="AV1002" s="2"/>
      <c r="AW1002" s="2"/>
      <c r="AX1002" s="2"/>
      <c r="AY1002" s="2"/>
      <c r="AZ1002" s="2"/>
      <c r="BA1002" s="2"/>
      <c r="BB1002" s="2"/>
      <c r="BC1002" s="2"/>
    </row>
    <row r="1003" spans="8:55" ht="72.5" x14ac:dyDescent="0.35">
      <c r="H1003" s="16" t="str">
        <f xml:space="preserve"> _xll.EPMOlapMemberO("[CONTRATO].[PARENTH1].[C56532024]","","C56532024","","000;001")</f>
        <v>C56532024</v>
      </c>
      <c r="I1003" s="16" t="str">
        <f xml:space="preserve"> _xll.EPMOlapMemberO("[AREA].[PARENTH1].[10000000033003]","","Gcia. Logística","","000;001")</f>
        <v>Gcia. Logística</v>
      </c>
      <c r="J1003" s="17" t="str">
        <f xml:space="preserve"> _xll.EPMOlapMemberO("[RUBRO].[PARENTH1].[5155250001]","","RESPONSABILIDAD CIVIL","","000;001")</f>
        <v>RESPONSABILIDAD CIVIL</v>
      </c>
      <c r="K1003" s="18" t="s">
        <v>3204</v>
      </c>
      <c r="L1003" s="18" t="s">
        <v>40</v>
      </c>
      <c r="M1003" s="28" t="s">
        <v>44</v>
      </c>
      <c r="N1003" s="18" t="s">
        <v>29</v>
      </c>
      <c r="O1003" s="18" t="s">
        <v>1376</v>
      </c>
      <c r="P1003" s="28" t="s">
        <v>3205</v>
      </c>
      <c r="Q1003" s="28" t="s">
        <v>3206</v>
      </c>
      <c r="R1003" s="18" t="s">
        <v>1378</v>
      </c>
      <c r="S1003" s="18" t="s">
        <v>3207</v>
      </c>
      <c r="T1003" s="18" t="s">
        <v>1109</v>
      </c>
      <c r="U1003" s="18" t="s">
        <v>3208</v>
      </c>
      <c r="V1003" s="18" t="s">
        <v>51</v>
      </c>
      <c r="W1003" s="18" t="s">
        <v>52</v>
      </c>
      <c r="X1003" s="18" t="s">
        <v>58</v>
      </c>
      <c r="Y1003" s="18" t="s">
        <v>3209</v>
      </c>
      <c r="Z1003" s="19" t="s">
        <v>68</v>
      </c>
      <c r="AA1003" s="20">
        <v>2236576789</v>
      </c>
      <c r="AB1003" s="19">
        <v>7650000</v>
      </c>
      <c r="AC1003" s="21">
        <v>0</v>
      </c>
      <c r="AD1003" s="21">
        <v>0</v>
      </c>
      <c r="AE1003" s="21">
        <v>0</v>
      </c>
      <c r="AF1003" s="21">
        <v>0</v>
      </c>
      <c r="AG1003" s="21">
        <v>0</v>
      </c>
      <c r="AH1003" s="21">
        <v>0</v>
      </c>
      <c r="AI1003" s="21">
        <v>7650000</v>
      </c>
      <c r="AJ1003" s="21">
        <v>0</v>
      </c>
      <c r="AK1003" s="21">
        <v>0</v>
      </c>
      <c r="AL1003" s="21">
        <v>0</v>
      </c>
      <c r="AM1003" s="21">
        <v>0</v>
      </c>
      <c r="AN1003" s="21">
        <v>0</v>
      </c>
      <c r="AO1003" s="21">
        <v>0</v>
      </c>
      <c r="AP1003" s="21">
        <v>0</v>
      </c>
      <c r="AQ1003" s="21">
        <v>0</v>
      </c>
      <c r="AR1003" s="21">
        <v>0</v>
      </c>
      <c r="AS1003" s="2"/>
      <c r="AT1003" s="2"/>
      <c r="AU1003" s="2"/>
      <c r="AV1003" s="2"/>
      <c r="AW1003" s="2"/>
      <c r="AX1003" s="2"/>
      <c r="AY1003" s="2"/>
      <c r="AZ1003" s="2"/>
      <c r="BA1003" s="2"/>
      <c r="BB1003" s="2"/>
      <c r="BC1003" s="2"/>
    </row>
    <row r="1004" spans="8:55" ht="58" x14ac:dyDescent="0.35">
      <c r="H1004" s="16" t="str">
        <f xml:space="preserve"> _xll.EPMOlapMemberO("[CONTRATO].[PARENTH1].[C56542024]","","C56542024","","000;001")</f>
        <v>C56542024</v>
      </c>
      <c r="I1004" s="16" t="str">
        <f xml:space="preserve"> _xll.EPMOlapMemberO("[AREA].[PARENTH1].[10000000033003]","","Gcia. Logística","","000;001")</f>
        <v>Gcia. Logística</v>
      </c>
      <c r="J1004" s="17" t="str">
        <f xml:space="preserve"> _xll.EPMOlapMemberO("[RUBRO].[PARENTH1].[5155250001]","","RESPONSABILIDAD CIVIL","","000;001")</f>
        <v>RESPONSABILIDAD CIVIL</v>
      </c>
      <c r="K1004" s="18" t="s">
        <v>3210</v>
      </c>
      <c r="L1004" s="18" t="s">
        <v>40</v>
      </c>
      <c r="M1004" s="28" t="s">
        <v>44</v>
      </c>
      <c r="N1004" s="18" t="s">
        <v>29</v>
      </c>
      <c r="O1004" s="18" t="s">
        <v>1376</v>
      </c>
      <c r="P1004" s="28" t="s">
        <v>3211</v>
      </c>
      <c r="Q1004" s="28" t="s">
        <v>3212</v>
      </c>
      <c r="R1004" s="18" t="s">
        <v>1378</v>
      </c>
      <c r="S1004" s="18" t="s">
        <v>1457</v>
      </c>
      <c r="T1004" s="18" t="s">
        <v>104</v>
      </c>
      <c r="U1004" s="18" t="s">
        <v>3213</v>
      </c>
      <c r="V1004" s="18" t="s">
        <v>51</v>
      </c>
      <c r="W1004" s="18" t="s">
        <v>52</v>
      </c>
      <c r="X1004" s="18" t="s">
        <v>58</v>
      </c>
      <c r="Y1004" s="18" t="s">
        <v>3214</v>
      </c>
      <c r="Z1004" s="19" t="s">
        <v>68</v>
      </c>
      <c r="AA1004" s="20">
        <v>2236576789</v>
      </c>
      <c r="AB1004" s="19">
        <v>1465750</v>
      </c>
      <c r="AC1004" s="21">
        <v>0</v>
      </c>
      <c r="AD1004" s="21">
        <v>0</v>
      </c>
      <c r="AE1004" s="21">
        <v>0</v>
      </c>
      <c r="AF1004" s="21">
        <v>0</v>
      </c>
      <c r="AG1004" s="21">
        <v>0</v>
      </c>
      <c r="AH1004" s="21">
        <v>0</v>
      </c>
      <c r="AI1004" s="21">
        <v>1465750</v>
      </c>
      <c r="AJ1004" s="21">
        <v>0</v>
      </c>
      <c r="AK1004" s="21">
        <v>0</v>
      </c>
      <c r="AL1004" s="21">
        <v>0</v>
      </c>
      <c r="AM1004" s="21">
        <v>0</v>
      </c>
      <c r="AN1004" s="21">
        <v>0</v>
      </c>
      <c r="AO1004" s="21">
        <v>0</v>
      </c>
      <c r="AP1004" s="21">
        <v>0</v>
      </c>
      <c r="AQ1004" s="21">
        <v>0</v>
      </c>
      <c r="AR1004" s="21">
        <v>0</v>
      </c>
      <c r="AS1004" s="2"/>
      <c r="AT1004" s="2"/>
      <c r="AU1004" s="2"/>
      <c r="AV1004" s="2"/>
      <c r="AW1004" s="2"/>
      <c r="AX1004" s="2"/>
      <c r="AY1004" s="2"/>
      <c r="AZ1004" s="2"/>
      <c r="BA1004" s="2"/>
      <c r="BB1004" s="2"/>
      <c r="BC1004" s="2"/>
    </row>
    <row r="1005" spans="8:55" ht="29" x14ac:dyDescent="0.35">
      <c r="H1005" s="16" t="str">
        <f xml:space="preserve"> _xll.EPMOlapMemberO("[CONTRATO].[PARENTH1].[C56552024]","","C56552024","","000;001")</f>
        <v>C56552024</v>
      </c>
      <c r="I1005" s="16" t="str">
        <f xml:space="preserve"> _xll.EPMOlapMemberO("[AREA].[PARENTH1].[10000000033005]","","Gcia. Gestión Financ","","000;001")</f>
        <v>Gcia. Gestión Financ</v>
      </c>
      <c r="J1005" s="17" t="str">
        <f xml:space="preserve"> _xll.EPMOlapMemberO("[RUBRO].[PARENTH1].[5130200000]","","AVALUOS","","000;001")</f>
        <v>AVALUOS</v>
      </c>
      <c r="K1005" s="18" t="s">
        <v>3215</v>
      </c>
      <c r="L1005" s="18" t="s">
        <v>1262</v>
      </c>
      <c r="M1005" s="28" t="s">
        <v>124</v>
      </c>
      <c r="N1005" s="18" t="s">
        <v>29</v>
      </c>
      <c r="O1005" s="18" t="s">
        <v>61</v>
      </c>
      <c r="P1005" s="28" t="s">
        <v>1263</v>
      </c>
      <c r="Q1005" s="28" t="s">
        <v>3216</v>
      </c>
      <c r="R1005" s="18" t="s">
        <v>1265</v>
      </c>
      <c r="S1005" s="18" t="s">
        <v>940</v>
      </c>
      <c r="T1005" s="18" t="s">
        <v>35</v>
      </c>
      <c r="U1005" s="18" t="s">
        <v>3217</v>
      </c>
      <c r="V1005" s="18" t="s">
        <v>226</v>
      </c>
      <c r="W1005" s="18" t="s">
        <v>52</v>
      </c>
      <c r="X1005" s="18" t="s">
        <v>58</v>
      </c>
      <c r="Y1005" s="18" t="s">
        <v>40</v>
      </c>
      <c r="Z1005" s="19" t="s">
        <v>68</v>
      </c>
      <c r="AA1005" s="20">
        <v>18167183063</v>
      </c>
      <c r="AB1005" s="19">
        <v>98006500</v>
      </c>
      <c r="AC1005" s="21">
        <v>0</v>
      </c>
      <c r="AD1005" s="21">
        <v>0</v>
      </c>
      <c r="AE1005" s="21">
        <v>0</v>
      </c>
      <c r="AF1005" s="21">
        <v>0</v>
      </c>
      <c r="AG1005" s="21">
        <v>0</v>
      </c>
      <c r="AH1005" s="21">
        <v>0</v>
      </c>
      <c r="AI1005" s="21">
        <v>0</v>
      </c>
      <c r="AJ1005" s="21">
        <v>16334417</v>
      </c>
      <c r="AK1005" s="21">
        <v>16334417</v>
      </c>
      <c r="AL1005" s="21">
        <v>16334417</v>
      </c>
      <c r="AM1005" s="21">
        <v>16334417</v>
      </c>
      <c r="AN1005" s="21">
        <v>32668832</v>
      </c>
      <c r="AO1005" s="21">
        <v>0</v>
      </c>
      <c r="AP1005" s="21">
        <v>0</v>
      </c>
      <c r="AQ1005" s="21">
        <v>0</v>
      </c>
      <c r="AR1005" s="21">
        <v>0</v>
      </c>
      <c r="AS1005" s="2"/>
      <c r="AT1005" s="2"/>
      <c r="AU1005" s="2"/>
      <c r="AV1005" s="2"/>
      <c r="AW1005" s="2"/>
      <c r="AX1005" s="2"/>
      <c r="AY1005" s="2"/>
      <c r="AZ1005" s="2"/>
      <c r="BA1005" s="2"/>
      <c r="BB1005" s="2"/>
      <c r="BC1005" s="2"/>
    </row>
    <row r="1006" spans="8:55" ht="29" x14ac:dyDescent="0.35">
      <c r="H1006" s="16" t="str">
        <f xml:space="preserve"> _xll.EPMOlapMemberO("[CONTRATO].[PARENTH1].[C82132024]","","C82132024","","000;001")</f>
        <v>C82132024</v>
      </c>
      <c r="I1006" s="16" t="str">
        <f xml:space="preserve"> _xll.EPMOlapMemberO("[AREA].[PARENTH1].[10000000025005]","","Gcia. Administración","","000;001")</f>
        <v>Gcia. Administración</v>
      </c>
      <c r="J1006" s="17" t="str">
        <f xml:space="preserve"> _xll.EPMOlapMemberO("[RUBRO].[PARENTH1].[5118150001]","","TRAMITES Y LICENCIAS","","000;001")</f>
        <v>TRAMITES Y LICENCIAS</v>
      </c>
      <c r="K1006" s="18" t="s">
        <v>3218</v>
      </c>
      <c r="L1006" s="18" t="s">
        <v>40</v>
      </c>
      <c r="M1006" s="28" t="s">
        <v>452</v>
      </c>
      <c r="N1006" s="18" t="s">
        <v>453</v>
      </c>
      <c r="O1006" s="18" t="s">
        <v>454</v>
      </c>
      <c r="P1006" s="28" t="s">
        <v>2627</v>
      </c>
      <c r="Q1006" s="28" t="s">
        <v>479</v>
      </c>
      <c r="R1006" s="18" t="s">
        <v>40</v>
      </c>
      <c r="S1006" s="18" t="s">
        <v>940</v>
      </c>
      <c r="T1006" s="18" t="s">
        <v>35</v>
      </c>
      <c r="U1006" s="18" t="s">
        <v>3219</v>
      </c>
      <c r="V1006" s="18" t="s">
        <v>459</v>
      </c>
      <c r="W1006" s="18" t="s">
        <v>67</v>
      </c>
      <c r="X1006" s="18" t="s">
        <v>40</v>
      </c>
      <c r="Y1006" s="18" t="s">
        <v>40</v>
      </c>
      <c r="Z1006" s="19" t="s">
        <v>68</v>
      </c>
      <c r="AA1006" s="20">
        <v>307461977278</v>
      </c>
      <c r="AB1006" s="19">
        <v>410000000</v>
      </c>
      <c r="AC1006" s="21">
        <v>0</v>
      </c>
      <c r="AD1006" s="21">
        <v>0</v>
      </c>
      <c r="AE1006" s="21">
        <v>0</v>
      </c>
      <c r="AF1006" s="21">
        <v>0</v>
      </c>
      <c r="AG1006" s="21">
        <v>0</v>
      </c>
      <c r="AH1006" s="21">
        <v>0</v>
      </c>
      <c r="AI1006" s="21">
        <v>100000000</v>
      </c>
      <c r="AJ1006" s="21">
        <v>80000000</v>
      </c>
      <c r="AK1006" s="21">
        <v>50000000</v>
      </c>
      <c r="AL1006" s="21">
        <v>50000000</v>
      </c>
      <c r="AM1006" s="21">
        <v>50000000</v>
      </c>
      <c r="AN1006" s="21">
        <v>80000000</v>
      </c>
      <c r="AO1006" s="21">
        <v>0</v>
      </c>
      <c r="AP1006" s="21">
        <v>0</v>
      </c>
      <c r="AQ1006" s="21">
        <v>0</v>
      </c>
      <c r="AR1006" s="21">
        <v>0</v>
      </c>
      <c r="AS1006" s="2"/>
      <c r="AT1006" s="2"/>
      <c r="AU1006" s="2"/>
      <c r="AV1006" s="2"/>
      <c r="AW1006" s="2"/>
      <c r="AX1006" s="2"/>
      <c r="AY1006" s="2"/>
      <c r="AZ1006" s="2"/>
      <c r="BA1006" s="2"/>
      <c r="BB1006" s="2"/>
      <c r="BC1006" s="2"/>
    </row>
    <row r="1007" spans="8:55" ht="43.5" x14ac:dyDescent="0.35">
      <c r="H1007" s="16" t="str">
        <f xml:space="preserve"> _xll.EPMOlapMemberO("[CONTRATO].[PARENTH1].[C82142024]","","C82142024","","000;001")</f>
        <v>C82142024</v>
      </c>
      <c r="I1007" s="16" t="str">
        <f xml:space="preserve"> _xll.EPMOlapMemberO("[AREA].[PARENTH1].[10000000025005]","","Gcia. Administración","","000;001")</f>
        <v>Gcia. Administración</v>
      </c>
      <c r="J1007" s="17" t="str">
        <f xml:space="preserve"> _xll.EPMOlapMemberO("[RUBRO].[PARENTH1].[5118150001]","","TRAMITES Y LICENCIAS","","000;001")</f>
        <v>TRAMITES Y LICENCIAS</v>
      </c>
      <c r="K1007" s="18" t="s">
        <v>3220</v>
      </c>
      <c r="L1007" s="18" t="s">
        <v>40</v>
      </c>
      <c r="M1007" s="28" t="s">
        <v>452</v>
      </c>
      <c r="N1007" s="18" t="s">
        <v>453</v>
      </c>
      <c r="O1007" s="18" t="s">
        <v>454</v>
      </c>
      <c r="P1007" s="28" t="s">
        <v>3221</v>
      </c>
      <c r="Q1007" s="28" t="s">
        <v>479</v>
      </c>
      <c r="R1007" s="18" t="s">
        <v>40</v>
      </c>
      <c r="S1007" s="18" t="s">
        <v>940</v>
      </c>
      <c r="T1007" s="18" t="s">
        <v>35</v>
      </c>
      <c r="U1007" s="18" t="s">
        <v>3222</v>
      </c>
      <c r="V1007" s="18" t="s">
        <v>459</v>
      </c>
      <c r="W1007" s="18" t="s">
        <v>67</v>
      </c>
      <c r="X1007" s="18" t="s">
        <v>40</v>
      </c>
      <c r="Y1007" s="18" t="s">
        <v>40</v>
      </c>
      <c r="Z1007" s="19" t="s">
        <v>68</v>
      </c>
      <c r="AA1007" s="20">
        <v>307461977278</v>
      </c>
      <c r="AB1007" s="19">
        <v>410000000</v>
      </c>
      <c r="AC1007" s="21">
        <v>0</v>
      </c>
      <c r="AD1007" s="21">
        <v>0</v>
      </c>
      <c r="AE1007" s="21">
        <v>0</v>
      </c>
      <c r="AF1007" s="21">
        <v>0</v>
      </c>
      <c r="AG1007" s="21">
        <v>0</v>
      </c>
      <c r="AH1007" s="21">
        <v>0</v>
      </c>
      <c r="AI1007" s="21">
        <v>100000000</v>
      </c>
      <c r="AJ1007" s="21">
        <v>80000000</v>
      </c>
      <c r="AK1007" s="21">
        <v>50000000</v>
      </c>
      <c r="AL1007" s="21">
        <v>50000000</v>
      </c>
      <c r="AM1007" s="21">
        <v>50000000</v>
      </c>
      <c r="AN1007" s="21">
        <v>80000000</v>
      </c>
      <c r="AO1007" s="21">
        <v>0</v>
      </c>
      <c r="AP1007" s="21">
        <v>0</v>
      </c>
      <c r="AQ1007" s="21">
        <v>0</v>
      </c>
      <c r="AR1007" s="21">
        <v>0</v>
      </c>
      <c r="AS1007" s="2"/>
      <c r="AT1007" s="2"/>
      <c r="AU1007" s="2"/>
      <c r="AV1007" s="2"/>
      <c r="AW1007" s="2"/>
      <c r="AX1007" s="2"/>
      <c r="AY1007" s="2"/>
      <c r="AZ1007" s="2"/>
      <c r="BA1007" s="2"/>
      <c r="BB1007" s="2"/>
      <c r="BC1007" s="2"/>
    </row>
    <row r="1008" spans="8:55" ht="26" x14ac:dyDescent="0.35">
      <c r="H1008" s="16" t="str">
        <f xml:space="preserve"> _xll.EPMOlapMemberO("[CONTRATO].[PARENTH1].[C82152024]","","C82152024","","000;001")</f>
        <v>C82152024</v>
      </c>
      <c r="I1008" s="16" t="str">
        <f xml:space="preserve"> _xll.EPMOlapMemberO("[AREA].[PARENTH1].[10000000025005]","","Gcia. Administración","","000;001")</f>
        <v>Gcia. Administración</v>
      </c>
      <c r="J1008" s="17" t="str">
        <f xml:space="preserve"> _xll.EPMOlapMemberO("[RUBRO].[PARENTH1].[5118150001]","","TRAMITES Y LICENCIAS","","000;001")</f>
        <v>TRAMITES Y LICENCIAS</v>
      </c>
      <c r="K1008" s="18" t="s">
        <v>3223</v>
      </c>
      <c r="L1008" s="18" t="s">
        <v>40</v>
      </c>
      <c r="M1008" s="28" t="s">
        <v>452</v>
      </c>
      <c r="N1008" s="18" t="s">
        <v>453</v>
      </c>
      <c r="O1008" s="18" t="s">
        <v>454</v>
      </c>
      <c r="P1008" s="28" t="s">
        <v>3224</v>
      </c>
      <c r="Q1008" s="28" t="s">
        <v>479</v>
      </c>
      <c r="R1008" s="18" t="s">
        <v>40</v>
      </c>
      <c r="S1008" s="18" t="s">
        <v>940</v>
      </c>
      <c r="T1008" s="18" t="s">
        <v>35</v>
      </c>
      <c r="U1008" s="18" t="s">
        <v>3225</v>
      </c>
      <c r="V1008" s="18" t="s">
        <v>459</v>
      </c>
      <c r="W1008" s="18" t="s">
        <v>67</v>
      </c>
      <c r="X1008" s="18" t="s">
        <v>40</v>
      </c>
      <c r="Y1008" s="18" t="s">
        <v>40</v>
      </c>
      <c r="Z1008" s="19" t="s">
        <v>68</v>
      </c>
      <c r="AA1008" s="20">
        <v>307461977278</v>
      </c>
      <c r="AB1008" s="19">
        <v>199302985</v>
      </c>
      <c r="AC1008" s="21">
        <v>0</v>
      </c>
      <c r="AD1008" s="21">
        <v>0</v>
      </c>
      <c r="AE1008" s="21">
        <v>0</v>
      </c>
      <c r="AF1008" s="21">
        <v>0</v>
      </c>
      <c r="AG1008" s="21">
        <v>0</v>
      </c>
      <c r="AH1008" s="21">
        <v>0</v>
      </c>
      <c r="AI1008" s="21">
        <v>40000000</v>
      </c>
      <c r="AJ1008" s="21">
        <v>40000000</v>
      </c>
      <c r="AK1008" s="21">
        <v>40000000</v>
      </c>
      <c r="AL1008" s="21">
        <v>40000000</v>
      </c>
      <c r="AM1008" s="21">
        <v>39302985</v>
      </c>
      <c r="AN1008" s="21">
        <v>0</v>
      </c>
      <c r="AO1008" s="21">
        <v>0</v>
      </c>
      <c r="AP1008" s="21">
        <v>0</v>
      </c>
      <c r="AQ1008" s="21">
        <v>0</v>
      </c>
      <c r="AR1008" s="21">
        <v>0</v>
      </c>
      <c r="AS1008" s="2"/>
      <c r="AT1008" s="2"/>
      <c r="AU1008" s="2"/>
      <c r="AV1008" s="2"/>
      <c r="AW1008" s="2"/>
      <c r="AX1008" s="2"/>
      <c r="AY1008" s="2"/>
      <c r="AZ1008" s="2"/>
      <c r="BA1008" s="2"/>
      <c r="BB1008" s="2"/>
      <c r="BC1008" s="2"/>
    </row>
    <row r="1009" spans="8:55" ht="39" x14ac:dyDescent="0.35">
      <c r="H1009" s="16" t="str">
        <f xml:space="preserve"> _xll.EPMOlapMemberO("[CONTRATO].[PARENTH1].[C23582024]","","C23582024","","000;001")</f>
        <v>C23582024</v>
      </c>
      <c r="I1009" s="16" t="str">
        <f xml:space="preserve"> _xll.EPMOlapMemberO("[AREA].[PARENTH1].[10000000095003]","","Gcia. Jurídica","","000;001")</f>
        <v>Gcia. Jurídica</v>
      </c>
      <c r="J1009" s="17" t="str">
        <f xml:space="preserve"> _xll.EPMOlapMemberO("[RUBRO].[PARENTH1].[5164250001]","","N-PUBLICIDAD Y SUSCRPCIONES - ARL","","000;001")</f>
        <v>N-PUBLICIDAD Y SUSCRPCIONES - ARL</v>
      </c>
      <c r="K1009" s="18" t="s">
        <v>3226</v>
      </c>
      <c r="L1009" s="18" t="s">
        <v>40</v>
      </c>
      <c r="M1009" s="28" t="s">
        <v>2163</v>
      </c>
      <c r="N1009" s="18" t="s">
        <v>29</v>
      </c>
      <c r="O1009" s="18" t="s">
        <v>3227</v>
      </c>
      <c r="P1009" s="28" t="s">
        <v>3228</v>
      </c>
      <c r="Q1009" s="28" t="s">
        <v>3229</v>
      </c>
      <c r="R1009" s="18" t="s">
        <v>1345</v>
      </c>
      <c r="S1009" s="18" t="s">
        <v>3230</v>
      </c>
      <c r="T1009" s="18" t="s">
        <v>465</v>
      </c>
      <c r="U1009" s="18" t="s">
        <v>3231</v>
      </c>
      <c r="V1009" s="18" t="s">
        <v>2038</v>
      </c>
      <c r="W1009" s="18" t="s">
        <v>67</v>
      </c>
      <c r="X1009" s="18" t="s">
        <v>40</v>
      </c>
      <c r="Y1009" s="18" t="s">
        <v>40</v>
      </c>
      <c r="Z1009" s="19" t="s">
        <v>68</v>
      </c>
      <c r="AA1009" s="20">
        <v>50000000</v>
      </c>
      <c r="AB1009" s="19">
        <v>1839264</v>
      </c>
      <c r="AC1009" s="21">
        <v>0</v>
      </c>
      <c r="AD1009" s="21">
        <v>0</v>
      </c>
      <c r="AE1009" s="21">
        <v>0</v>
      </c>
      <c r="AF1009" s="21">
        <v>0</v>
      </c>
      <c r="AG1009" s="21">
        <v>0</v>
      </c>
      <c r="AH1009" s="21">
        <v>1839264</v>
      </c>
      <c r="AI1009" s="21">
        <v>0</v>
      </c>
      <c r="AJ1009" s="21">
        <v>0</v>
      </c>
      <c r="AK1009" s="21">
        <v>0</v>
      </c>
      <c r="AL1009" s="21">
        <v>0</v>
      </c>
      <c r="AM1009" s="21">
        <v>0</v>
      </c>
      <c r="AN1009" s="21">
        <v>0</v>
      </c>
      <c r="AO1009" s="21">
        <v>0</v>
      </c>
      <c r="AP1009" s="21">
        <v>0</v>
      </c>
      <c r="AQ1009" s="21">
        <v>0</v>
      </c>
      <c r="AR1009" s="21">
        <v>0</v>
      </c>
      <c r="AS1009" s="2"/>
      <c r="AT1009" s="2"/>
      <c r="AU1009" s="2"/>
      <c r="AV1009" s="2"/>
      <c r="AW1009" s="2"/>
      <c r="AX1009" s="2"/>
      <c r="AY1009" s="2"/>
      <c r="AZ1009" s="2"/>
      <c r="BA1009" s="2"/>
      <c r="BB1009" s="2"/>
      <c r="BC1009" s="2"/>
    </row>
    <row r="1010" spans="8:55" ht="29" x14ac:dyDescent="0.35">
      <c r="H1010" s="16" t="str">
        <f xml:space="preserve"> _xll.EPMOlapMemberO("[CONTRATO].[PARENTH1].[C84502024]","","C84502024","","000;001")</f>
        <v>C84502024</v>
      </c>
      <c r="I1010" s="16" t="str">
        <f xml:space="preserve"> _xll.EPMOlapMemberO("[AREA].[PARENTH1].[10000000025003]","","Gcia. Investigación","","000;001")</f>
        <v>Gcia. Investigación</v>
      </c>
      <c r="J1010" s="17" t="str">
        <f xml:space="preserve"> _xll.EPMOlapMemberO("[RUBRO].[PARENTH1].[5118150001]","","TRAMITES Y LICENCIAS","","000;001")</f>
        <v>TRAMITES Y LICENCIAS</v>
      </c>
      <c r="K1010" s="18" t="s">
        <v>3232</v>
      </c>
      <c r="L1010" s="18" t="s">
        <v>40</v>
      </c>
      <c r="M1010" s="28" t="s">
        <v>1554</v>
      </c>
      <c r="N1010" s="18" t="s">
        <v>453</v>
      </c>
      <c r="O1010" s="18" t="s">
        <v>461</v>
      </c>
      <c r="P1010" s="28" t="s">
        <v>467</v>
      </c>
      <c r="Q1010" s="28" t="s">
        <v>1774</v>
      </c>
      <c r="R1010" s="18" t="s">
        <v>40</v>
      </c>
      <c r="S1010" s="18" t="s">
        <v>2604</v>
      </c>
      <c r="T1010" s="18" t="s">
        <v>35</v>
      </c>
      <c r="U1010" s="18" t="s">
        <v>1775</v>
      </c>
      <c r="V1010" s="18" t="s">
        <v>459</v>
      </c>
      <c r="W1010" s="18" t="s">
        <v>67</v>
      </c>
      <c r="X1010" s="18" t="s">
        <v>40</v>
      </c>
      <c r="Y1010" s="18" t="s">
        <v>40</v>
      </c>
      <c r="Z1010" s="19" t="s">
        <v>68</v>
      </c>
      <c r="AA1010" s="20">
        <v>30393604160</v>
      </c>
      <c r="AB1010" s="19">
        <v>2100000000</v>
      </c>
      <c r="AC1010" s="21">
        <v>0</v>
      </c>
      <c r="AD1010" s="21">
        <v>0</v>
      </c>
      <c r="AE1010" s="21">
        <v>0</v>
      </c>
      <c r="AF1010" s="21">
        <v>0</v>
      </c>
      <c r="AG1010" s="21">
        <v>0</v>
      </c>
      <c r="AH1010" s="21">
        <v>0</v>
      </c>
      <c r="AI1010" s="21">
        <v>0</v>
      </c>
      <c r="AJ1010" s="21">
        <v>0</v>
      </c>
      <c r="AK1010" s="21">
        <v>525000000</v>
      </c>
      <c r="AL1010" s="21">
        <v>525000000</v>
      </c>
      <c r="AM1010" s="21">
        <v>525000000</v>
      </c>
      <c r="AN1010" s="21">
        <v>525000000</v>
      </c>
      <c r="AO1010" s="21">
        <v>0</v>
      </c>
      <c r="AP1010" s="21">
        <v>0</v>
      </c>
      <c r="AQ1010" s="21">
        <v>0</v>
      </c>
      <c r="AR1010" s="21">
        <v>0</v>
      </c>
      <c r="AS1010" s="2"/>
      <c r="AT1010" s="2"/>
      <c r="AU1010" s="2"/>
      <c r="AV1010" s="2"/>
      <c r="AW1010" s="2"/>
      <c r="AX1010" s="2"/>
      <c r="AY1010" s="2"/>
      <c r="AZ1010" s="2"/>
      <c r="BA1010" s="2"/>
      <c r="BB1010" s="2"/>
      <c r="BC1010" s="2"/>
    </row>
    <row r="1011" spans="8:55" ht="29" x14ac:dyDescent="0.35">
      <c r="H1011" s="16" t="str">
        <f xml:space="preserve"> _xll.EPMOlapMemberO("[CONTRATO].[PARENTH1].[C80432024]","","C80432024","","000;001")</f>
        <v>C80432024</v>
      </c>
      <c r="I1011" s="16" t="str">
        <f xml:space="preserve"> _xll.EPMOlapMemberO("[AREA].[PARENTH1].[10000000025005]","","Gcia. Administración","","000;001")</f>
        <v>Gcia. Administración</v>
      </c>
      <c r="J1011" s="17" t="str">
        <f xml:space="preserve"> _xll.EPMOlapMemberO("[RUBRO].[PARENTH1].[5118150001]","","TRAMITES Y LICENCIAS","","000;001")</f>
        <v>TRAMITES Y LICENCIAS</v>
      </c>
      <c r="K1011" s="18" t="s">
        <v>3233</v>
      </c>
      <c r="L1011" s="18" t="s">
        <v>40</v>
      </c>
      <c r="M1011" s="28" t="s">
        <v>452</v>
      </c>
      <c r="N1011" s="18" t="s">
        <v>453</v>
      </c>
      <c r="O1011" s="18" t="s">
        <v>454</v>
      </c>
      <c r="P1011" s="28" t="s">
        <v>3234</v>
      </c>
      <c r="Q1011" s="28" t="s">
        <v>705</v>
      </c>
      <c r="R1011" s="18" t="s">
        <v>40</v>
      </c>
      <c r="S1011" s="18" t="s">
        <v>940</v>
      </c>
      <c r="T1011" s="18" t="s">
        <v>35</v>
      </c>
      <c r="U1011" s="18" t="s">
        <v>766</v>
      </c>
      <c r="V1011" s="18" t="s">
        <v>459</v>
      </c>
      <c r="W1011" s="18" t="s">
        <v>67</v>
      </c>
      <c r="X1011" s="18" t="s">
        <v>40</v>
      </c>
      <c r="Y1011" s="18" t="s">
        <v>40</v>
      </c>
      <c r="Z1011" s="19" t="s">
        <v>68</v>
      </c>
      <c r="AA1011" s="20">
        <v>307461977278</v>
      </c>
      <c r="AB1011" s="19">
        <v>35000000</v>
      </c>
      <c r="AC1011" s="21">
        <v>0</v>
      </c>
      <c r="AD1011" s="21">
        <v>0</v>
      </c>
      <c r="AE1011" s="21">
        <v>0</v>
      </c>
      <c r="AF1011" s="21">
        <v>0</v>
      </c>
      <c r="AG1011" s="21">
        <v>0</v>
      </c>
      <c r="AH1011" s="21">
        <v>0</v>
      </c>
      <c r="AI1011" s="21">
        <v>5000000</v>
      </c>
      <c r="AJ1011" s="21">
        <v>6000000</v>
      </c>
      <c r="AK1011" s="21">
        <v>6000000</v>
      </c>
      <c r="AL1011" s="21">
        <v>6000000</v>
      </c>
      <c r="AM1011" s="21">
        <v>6000000</v>
      </c>
      <c r="AN1011" s="21">
        <v>6000000</v>
      </c>
      <c r="AO1011" s="21">
        <v>0</v>
      </c>
      <c r="AP1011" s="21">
        <v>0</v>
      </c>
      <c r="AQ1011" s="21">
        <v>0</v>
      </c>
      <c r="AR1011" s="21">
        <v>0</v>
      </c>
      <c r="AS1011" s="2"/>
      <c r="AT1011" s="2"/>
      <c r="AU1011" s="2"/>
      <c r="AV1011" s="2"/>
      <c r="AW1011" s="2"/>
      <c r="AX1011" s="2"/>
      <c r="AY1011" s="2"/>
      <c r="AZ1011" s="2"/>
      <c r="BA1011" s="2"/>
      <c r="BB1011" s="2"/>
      <c r="BC1011" s="2"/>
    </row>
    <row r="1012" spans="8:55" ht="29" x14ac:dyDescent="0.35">
      <c r="H1012" s="16" t="str">
        <f xml:space="preserve"> _xll.EPMOlapMemberO("[CONTRATO].[PARENTH1].[C80442024]","","C80442024","","000;001")</f>
        <v>C80442024</v>
      </c>
      <c r="I1012" s="16" t="str">
        <f xml:space="preserve"> _xll.EPMOlapMemberO("[AREA].[PARENTH1].[10000000025005]","","Gcia. Administración","","000;001")</f>
        <v>Gcia. Administración</v>
      </c>
      <c r="J1012" s="17" t="str">
        <f xml:space="preserve"> _xll.EPMOlapMemberO("[RUBRO].[PARENTH1].[5118150001]","","TRAMITES Y LICENCIAS","","000;001")</f>
        <v>TRAMITES Y LICENCIAS</v>
      </c>
      <c r="K1012" s="18" t="s">
        <v>3235</v>
      </c>
      <c r="L1012" s="18" t="s">
        <v>40</v>
      </c>
      <c r="M1012" s="28" t="s">
        <v>452</v>
      </c>
      <c r="N1012" s="18" t="s">
        <v>453</v>
      </c>
      <c r="O1012" s="18" t="s">
        <v>454</v>
      </c>
      <c r="P1012" s="28" t="s">
        <v>3236</v>
      </c>
      <c r="Q1012" s="28" t="s">
        <v>705</v>
      </c>
      <c r="R1012" s="18" t="s">
        <v>40</v>
      </c>
      <c r="S1012" s="18" t="s">
        <v>940</v>
      </c>
      <c r="T1012" s="18" t="s">
        <v>35</v>
      </c>
      <c r="U1012" s="18" t="s">
        <v>766</v>
      </c>
      <c r="V1012" s="18" t="s">
        <v>459</v>
      </c>
      <c r="W1012" s="18" t="s">
        <v>67</v>
      </c>
      <c r="X1012" s="18" t="s">
        <v>40</v>
      </c>
      <c r="Y1012" s="18" t="s">
        <v>40</v>
      </c>
      <c r="Z1012" s="19" t="s">
        <v>68</v>
      </c>
      <c r="AA1012" s="20">
        <v>307461977278</v>
      </c>
      <c r="AB1012" s="19">
        <v>35000000</v>
      </c>
      <c r="AC1012" s="21">
        <v>0</v>
      </c>
      <c r="AD1012" s="21">
        <v>0</v>
      </c>
      <c r="AE1012" s="21">
        <v>0</v>
      </c>
      <c r="AF1012" s="21">
        <v>0</v>
      </c>
      <c r="AG1012" s="21">
        <v>0</v>
      </c>
      <c r="AH1012" s="21">
        <v>0</v>
      </c>
      <c r="AI1012" s="21">
        <v>4000000</v>
      </c>
      <c r="AJ1012" s="21">
        <v>6000000</v>
      </c>
      <c r="AK1012" s="21">
        <v>7000000</v>
      </c>
      <c r="AL1012" s="21">
        <v>6000000</v>
      </c>
      <c r="AM1012" s="21">
        <v>6000000</v>
      </c>
      <c r="AN1012" s="21">
        <v>6000000</v>
      </c>
      <c r="AO1012" s="21">
        <v>0</v>
      </c>
      <c r="AP1012" s="21">
        <v>0</v>
      </c>
      <c r="AQ1012" s="21">
        <v>0</v>
      </c>
      <c r="AR1012" s="21">
        <v>0</v>
      </c>
      <c r="AS1012" s="2"/>
      <c r="AT1012" s="2"/>
      <c r="AU1012" s="2"/>
      <c r="AV1012" s="2"/>
      <c r="AW1012" s="2"/>
      <c r="AX1012" s="2"/>
      <c r="AY1012" s="2"/>
      <c r="AZ1012" s="2"/>
      <c r="BA1012" s="2"/>
      <c r="BB1012" s="2"/>
      <c r="BC1012" s="2"/>
    </row>
    <row r="1013" spans="8:55" ht="52" x14ac:dyDescent="0.35">
      <c r="H1013" s="16" t="str">
        <f xml:space="preserve"> _xll.EPMOlapMemberO("[CONTRATO].[PARENTH1].[C20422024]","","C20422024","","000;001")</f>
        <v>C20422024</v>
      </c>
      <c r="I1013" s="16" t="str">
        <f xml:space="preserve"> _xll.EPMOlapMemberO("[AREA].[PARENTH1].[10000000095005]","","Gcia. Talento Humano","","000;001")</f>
        <v>Gcia. Talento Humano</v>
      </c>
      <c r="J1013" s="17" t="str">
        <f xml:space="preserve"> _xll.EPMOlapMemberO("[RUBRO].[PARENTH1].[5120260002]","","COPASO-SGSST-SISTEMA DE GESTIÓN EN SEG. EN EL TRAB","","000;001")</f>
        <v>COPASO-SGSST-SISTEMA DE GESTIÓN EN SEG. EN EL TRAB</v>
      </c>
      <c r="K1013" s="18" t="s">
        <v>3237</v>
      </c>
      <c r="L1013" s="18" t="s">
        <v>40</v>
      </c>
      <c r="M1013" s="28" t="s">
        <v>2457</v>
      </c>
      <c r="N1013" s="18" t="s">
        <v>2489</v>
      </c>
      <c r="O1013" s="18" t="s">
        <v>2592</v>
      </c>
      <c r="P1013" s="28" t="s">
        <v>2870</v>
      </c>
      <c r="Q1013" s="28" t="s">
        <v>3167</v>
      </c>
      <c r="R1013" s="18" t="s">
        <v>40</v>
      </c>
      <c r="S1013" s="18" t="s">
        <v>65</v>
      </c>
      <c r="T1013" s="18" t="s">
        <v>35</v>
      </c>
      <c r="U1013" s="18" t="s">
        <v>2864</v>
      </c>
      <c r="V1013" s="18" t="s">
        <v>3238</v>
      </c>
      <c r="W1013" s="18" t="s">
        <v>67</v>
      </c>
      <c r="X1013" s="18" t="s">
        <v>68</v>
      </c>
      <c r="Y1013" s="18" t="s">
        <v>3239</v>
      </c>
      <c r="Z1013" s="19" t="s">
        <v>68</v>
      </c>
      <c r="AA1013" s="20">
        <v>0</v>
      </c>
      <c r="AB1013" s="19">
        <v>30719088</v>
      </c>
      <c r="AC1013" s="21">
        <v>0</v>
      </c>
      <c r="AD1013" s="21">
        <v>0</v>
      </c>
      <c r="AE1013" s="21">
        <v>0</v>
      </c>
      <c r="AF1013" s="21">
        <v>0</v>
      </c>
      <c r="AG1013" s="21">
        <v>0</v>
      </c>
      <c r="AH1013" s="21">
        <v>0</v>
      </c>
      <c r="AI1013" s="21">
        <v>5119848</v>
      </c>
      <c r="AJ1013" s="21">
        <v>5119848</v>
      </c>
      <c r="AK1013" s="21">
        <v>5119848</v>
      </c>
      <c r="AL1013" s="21">
        <v>5119848</v>
      </c>
      <c r="AM1013" s="21">
        <v>5119848</v>
      </c>
      <c r="AN1013" s="21">
        <v>5119848</v>
      </c>
      <c r="AO1013" s="21">
        <v>0</v>
      </c>
      <c r="AP1013" s="21">
        <v>0</v>
      </c>
      <c r="AQ1013" s="21">
        <v>0</v>
      </c>
      <c r="AR1013" s="21">
        <v>0</v>
      </c>
      <c r="AS1013" s="2"/>
      <c r="AT1013" s="2"/>
      <c r="AU1013" s="2"/>
      <c r="AV1013" s="2"/>
      <c r="AW1013" s="2"/>
      <c r="AX1013" s="2"/>
      <c r="AY1013" s="2"/>
      <c r="AZ1013" s="2"/>
      <c r="BA1013" s="2"/>
      <c r="BB1013" s="2"/>
      <c r="BC1013" s="2"/>
    </row>
    <row r="1014" spans="8:55" ht="29" x14ac:dyDescent="0.35">
      <c r="H1014" s="16" t="str">
        <f xml:space="preserve"> _xll.EPMOlapMemberO("[CONTRATO].[PARENTH1].[C20662024]","","C20662024","","000;001")</f>
        <v>C20662024</v>
      </c>
      <c r="I1014" s="16" t="str">
        <f xml:space="preserve"> _xll.EPMOlapMemberO("[AREA].[PARENTH1].[10000000095005]","","Gcia. Talento Humano","","000;001")</f>
        <v>Gcia. Talento Humano</v>
      </c>
      <c r="J1014" s="17" t="str">
        <f xml:space="preserve"> _xll.EPMOlapMemberO("[RUBRO].[PARENTH1].[5130200000]","","AVALUOS","","000;001")</f>
        <v>AVALUOS</v>
      </c>
      <c r="K1014" s="18" t="s">
        <v>3240</v>
      </c>
      <c r="L1014" s="18" t="s">
        <v>40</v>
      </c>
      <c r="M1014" s="28" t="s">
        <v>2457</v>
      </c>
      <c r="N1014" s="18" t="s">
        <v>2535</v>
      </c>
      <c r="O1014" s="18" t="s">
        <v>61</v>
      </c>
      <c r="P1014" s="28" t="s">
        <v>3241</v>
      </c>
      <c r="Q1014" s="28" t="s">
        <v>3242</v>
      </c>
      <c r="R1014" s="18" t="s">
        <v>40</v>
      </c>
      <c r="S1014" s="18" t="s">
        <v>648</v>
      </c>
      <c r="T1014" s="18" t="s">
        <v>465</v>
      </c>
      <c r="U1014" s="18" t="s">
        <v>3243</v>
      </c>
      <c r="V1014" s="18" t="s">
        <v>3238</v>
      </c>
      <c r="W1014" s="18" t="s">
        <v>52</v>
      </c>
      <c r="X1014" s="18" t="s">
        <v>68</v>
      </c>
      <c r="Y1014" s="18" t="s">
        <v>3244</v>
      </c>
      <c r="Z1014" s="19" t="s">
        <v>68</v>
      </c>
      <c r="AA1014" s="20">
        <v>0</v>
      </c>
      <c r="AB1014" s="19">
        <v>6240000</v>
      </c>
      <c r="AC1014" s="21">
        <v>0</v>
      </c>
      <c r="AD1014" s="21">
        <v>0</v>
      </c>
      <c r="AE1014" s="21">
        <v>0</v>
      </c>
      <c r="AF1014" s="21">
        <v>0</v>
      </c>
      <c r="AG1014" s="21">
        <v>0</v>
      </c>
      <c r="AH1014" s="21">
        <v>6240000</v>
      </c>
      <c r="AI1014" s="21">
        <v>0</v>
      </c>
      <c r="AJ1014" s="21">
        <v>0</v>
      </c>
      <c r="AK1014" s="21">
        <v>0</v>
      </c>
      <c r="AL1014" s="21">
        <v>0</v>
      </c>
      <c r="AM1014" s="21">
        <v>0</v>
      </c>
      <c r="AN1014" s="21">
        <v>0</v>
      </c>
      <c r="AO1014" s="21">
        <v>0</v>
      </c>
      <c r="AP1014" s="21">
        <v>0</v>
      </c>
      <c r="AQ1014" s="21">
        <v>0</v>
      </c>
      <c r="AR1014" s="21">
        <v>0</v>
      </c>
      <c r="AS1014" s="2"/>
      <c r="AT1014" s="2"/>
      <c r="AU1014" s="2"/>
      <c r="AV1014" s="2"/>
      <c r="AW1014" s="2"/>
      <c r="AX1014" s="2"/>
      <c r="AY1014" s="2"/>
      <c r="AZ1014" s="2"/>
      <c r="BA1014" s="2"/>
      <c r="BB1014" s="2"/>
      <c r="BC1014" s="2"/>
    </row>
    <row r="1015" spans="8:55" ht="52" x14ac:dyDescent="0.35">
      <c r="H1015" s="16" t="str">
        <f xml:space="preserve"> _xll.EPMOlapMemberO("[CONTRATO].[PARENTH1].[C20782024]","","C20782024","","000;001")</f>
        <v>C20782024</v>
      </c>
      <c r="I1015" s="16" t="str">
        <f xml:space="preserve"> _xll.EPMOlapMemberO("[AREA].[PARENTH1].[10000000095005]","","Gcia. Talento Humano","","000;001")</f>
        <v>Gcia. Talento Humano</v>
      </c>
      <c r="J1015" s="17" t="str">
        <f xml:space="preserve"> _xll.EPMOlapMemberO("[RUBRO].[PARENTH1].[5120260002]","","COPASO-SGSST-SISTEMA DE GESTIÓN EN SEG. EN EL TRAB","","000;001")</f>
        <v>COPASO-SGSST-SISTEMA DE GESTIÓN EN SEG. EN EL TRAB</v>
      </c>
      <c r="K1015" s="18" t="s">
        <v>3245</v>
      </c>
      <c r="L1015" s="18" t="s">
        <v>40</v>
      </c>
      <c r="M1015" s="28" t="s">
        <v>2457</v>
      </c>
      <c r="N1015" s="18" t="s">
        <v>2489</v>
      </c>
      <c r="O1015" s="18" t="s">
        <v>2592</v>
      </c>
      <c r="P1015" s="28" t="s">
        <v>2870</v>
      </c>
      <c r="Q1015" s="28" t="s">
        <v>3167</v>
      </c>
      <c r="R1015" s="18" t="s">
        <v>40</v>
      </c>
      <c r="S1015" s="18" t="s">
        <v>894</v>
      </c>
      <c r="T1015" s="18" t="s">
        <v>35</v>
      </c>
      <c r="U1015" s="18" t="s">
        <v>3246</v>
      </c>
      <c r="V1015" s="18" t="s">
        <v>3238</v>
      </c>
      <c r="W1015" s="18" t="s">
        <v>67</v>
      </c>
      <c r="X1015" s="18" t="s">
        <v>68</v>
      </c>
      <c r="Y1015" s="18" t="s">
        <v>3247</v>
      </c>
      <c r="Z1015" s="19" t="s">
        <v>68</v>
      </c>
      <c r="AA1015" s="20">
        <v>0</v>
      </c>
      <c r="AB1015" s="19">
        <v>69444074</v>
      </c>
      <c r="AC1015" s="21">
        <v>0</v>
      </c>
      <c r="AD1015" s="21">
        <v>0</v>
      </c>
      <c r="AE1015" s="21">
        <v>0</v>
      </c>
      <c r="AF1015" s="21">
        <v>0</v>
      </c>
      <c r="AG1015" s="21">
        <v>0</v>
      </c>
      <c r="AH1015" s="21">
        <v>0</v>
      </c>
      <c r="AI1015" s="21">
        <v>11574014</v>
      </c>
      <c r="AJ1015" s="21">
        <v>11574012</v>
      </c>
      <c r="AK1015" s="21">
        <v>11574012</v>
      </c>
      <c r="AL1015" s="21">
        <v>11574012</v>
      </c>
      <c r="AM1015" s="21">
        <v>11574012</v>
      </c>
      <c r="AN1015" s="21">
        <v>11574012</v>
      </c>
      <c r="AO1015" s="21">
        <v>0</v>
      </c>
      <c r="AP1015" s="21">
        <v>0</v>
      </c>
      <c r="AQ1015" s="21">
        <v>0</v>
      </c>
      <c r="AR1015" s="21">
        <v>0</v>
      </c>
      <c r="AS1015" s="2"/>
      <c r="AT1015" s="2"/>
      <c r="AU1015" s="2"/>
      <c r="AV1015" s="2"/>
      <c r="AW1015" s="2"/>
      <c r="AX1015" s="2"/>
      <c r="AY1015" s="2"/>
      <c r="AZ1015" s="2"/>
      <c r="BA1015" s="2"/>
      <c r="BB1015" s="2"/>
      <c r="BC1015" s="2"/>
    </row>
    <row r="1016" spans="8:55" ht="104" x14ac:dyDescent="0.35">
      <c r="H1016" s="16" t="str">
        <f xml:space="preserve"> _xll.EPMOlapMemberO("[CONTRATO].[PARENTH1].[C20832024]","","C20832024","","000;001")</f>
        <v>C20832024</v>
      </c>
      <c r="I1016" s="16" t="str">
        <f xml:space="preserve"> _xll.EPMOlapMemberO("[AREA].[PARENTH1].[10000000095005]","","Gcia. Talento Humano","","000;001")</f>
        <v>Gcia. Talento Humano</v>
      </c>
      <c r="J1016" s="22" t="str">
        <f xml:space="preserve"> _xll.EPMOlapMemberO("[RUBRO].[PARENTH2].[5104950001]","","INTERESES (RENDIMIENTOS) PASIVO SISTEMA GENERAL DE","","000;001")</f>
        <v>INTERESES (RENDIMIENTOS) PASIVO SISTEMA GENERAL DE</v>
      </c>
      <c r="K1016" s="18" t="s">
        <v>3248</v>
      </c>
      <c r="L1016" s="18" t="s">
        <v>40</v>
      </c>
      <c r="M1016" s="28" t="s">
        <v>2457</v>
      </c>
      <c r="N1016" s="18" t="s">
        <v>2535</v>
      </c>
      <c r="O1016" s="18" t="s">
        <v>395</v>
      </c>
      <c r="P1016" s="28" t="s">
        <v>2870</v>
      </c>
      <c r="Q1016" s="28" t="s">
        <v>3249</v>
      </c>
      <c r="R1016" s="18" t="s">
        <v>40</v>
      </c>
      <c r="S1016" s="18" t="s">
        <v>1730</v>
      </c>
      <c r="T1016" s="18" t="s">
        <v>35</v>
      </c>
      <c r="U1016" s="18" t="s">
        <v>3250</v>
      </c>
      <c r="V1016" s="18" t="s">
        <v>3238</v>
      </c>
      <c r="W1016" s="18" t="s">
        <v>38</v>
      </c>
      <c r="X1016" s="18" t="s">
        <v>68</v>
      </c>
      <c r="Y1016" s="18" t="s">
        <v>3251</v>
      </c>
      <c r="Z1016" s="19" t="s">
        <v>68</v>
      </c>
      <c r="AA1016" s="20">
        <v>0</v>
      </c>
      <c r="AB1016" s="19">
        <v>40000000</v>
      </c>
      <c r="AC1016" s="21">
        <v>0</v>
      </c>
      <c r="AD1016" s="21">
        <v>0</v>
      </c>
      <c r="AE1016" s="21">
        <v>0</v>
      </c>
      <c r="AF1016" s="21">
        <v>0</v>
      </c>
      <c r="AG1016" s="21">
        <v>0</v>
      </c>
      <c r="AH1016" s="21">
        <v>0</v>
      </c>
      <c r="AI1016" s="21">
        <v>40000000</v>
      </c>
      <c r="AJ1016" s="21">
        <v>0</v>
      </c>
      <c r="AK1016" s="21">
        <v>0</v>
      </c>
      <c r="AL1016" s="21">
        <v>0</v>
      </c>
      <c r="AM1016" s="21">
        <v>0</v>
      </c>
      <c r="AN1016" s="21">
        <v>0</v>
      </c>
      <c r="AO1016" s="21">
        <v>0</v>
      </c>
      <c r="AP1016" s="21">
        <v>0</v>
      </c>
      <c r="AQ1016" s="21">
        <v>0</v>
      </c>
      <c r="AR1016" s="21">
        <v>0</v>
      </c>
      <c r="AS1016" s="2"/>
      <c r="AT1016" s="2"/>
      <c r="AU1016" s="2"/>
      <c r="AV1016" s="2"/>
      <c r="AW1016" s="2"/>
      <c r="AX1016" s="2"/>
      <c r="AY1016" s="2"/>
      <c r="AZ1016" s="2"/>
      <c r="BA1016" s="2"/>
      <c r="BB1016" s="2"/>
      <c r="BC1016" s="2"/>
    </row>
    <row r="1017" spans="8:55" ht="39" x14ac:dyDescent="0.35">
      <c r="H1017" s="16" t="str">
        <f xml:space="preserve"> _xll.EPMOlapMemberO("[CONTRATO].[PARENTH1].[C35392024]","","C35392024","","000;001")</f>
        <v>C35392024</v>
      </c>
      <c r="I1017" s="16" t="str">
        <f xml:space="preserve"> _xll.EPMOlapMemberO("[AREA].[PARENTH1].[10000000035013]","","Gcia. Canales","","000;001")</f>
        <v>Gcia. Canales</v>
      </c>
      <c r="J1017" s="17" t="str">
        <f xml:space="preserve"> _xll.EPMOlapMemberO("[RUBRO].[PARENTH1].[5190350001]","","GASTOS DE VIAJE - MOVILIZACION - COMERCIAL","","000;001")</f>
        <v>GASTOS DE VIAJE - MOVILIZACION - COMERCIAL</v>
      </c>
      <c r="K1017" s="18" t="s">
        <v>3252</v>
      </c>
      <c r="L1017" s="18" t="s">
        <v>3253</v>
      </c>
      <c r="M1017" s="28" t="s">
        <v>1972</v>
      </c>
      <c r="N1017" s="18" t="s">
        <v>29</v>
      </c>
      <c r="O1017" s="18" t="s">
        <v>1984</v>
      </c>
      <c r="P1017" s="28" t="s">
        <v>3254</v>
      </c>
      <c r="Q1017" s="28" t="s">
        <v>3255</v>
      </c>
      <c r="R1017" s="18" t="s">
        <v>40</v>
      </c>
      <c r="S1017" s="18" t="s">
        <v>40</v>
      </c>
      <c r="T1017" s="18" t="s">
        <v>40</v>
      </c>
      <c r="U1017" s="18" t="s">
        <v>2010</v>
      </c>
      <c r="V1017" s="18" t="s">
        <v>1947</v>
      </c>
      <c r="W1017" s="18" t="s">
        <v>52</v>
      </c>
      <c r="X1017" s="18" t="s">
        <v>40</v>
      </c>
      <c r="Y1017" s="18" t="s">
        <v>40</v>
      </c>
      <c r="Z1017" s="19" t="s">
        <v>68</v>
      </c>
      <c r="AA1017" s="20">
        <v>489073825</v>
      </c>
      <c r="AB1017" s="19">
        <v>61876753</v>
      </c>
      <c r="AC1017" s="21">
        <v>0</v>
      </c>
      <c r="AD1017" s="21">
        <v>0</v>
      </c>
      <c r="AE1017" s="21">
        <v>0</v>
      </c>
      <c r="AF1017" s="21">
        <v>0</v>
      </c>
      <c r="AG1017" s="21">
        <v>0</v>
      </c>
      <c r="AH1017" s="21">
        <v>0</v>
      </c>
      <c r="AI1017" s="21">
        <v>35000000</v>
      </c>
      <c r="AJ1017" s="21">
        <v>8958918</v>
      </c>
      <c r="AK1017" s="21">
        <v>8958918</v>
      </c>
      <c r="AL1017" s="21">
        <v>8958917</v>
      </c>
      <c r="AM1017" s="21">
        <v>0</v>
      </c>
      <c r="AN1017" s="21">
        <v>0</v>
      </c>
      <c r="AO1017" s="21">
        <v>0</v>
      </c>
      <c r="AP1017" s="21">
        <v>0</v>
      </c>
      <c r="AQ1017" s="21">
        <v>0</v>
      </c>
      <c r="AR1017" s="21">
        <v>0</v>
      </c>
      <c r="AS1017" s="2"/>
      <c r="AT1017" s="2"/>
      <c r="AU1017" s="2"/>
      <c r="AV1017" s="2"/>
      <c r="AW1017" s="2"/>
      <c r="AX1017" s="2"/>
      <c r="AY1017" s="2"/>
      <c r="AZ1017" s="2"/>
      <c r="BA1017" s="2"/>
      <c r="BB1017" s="2"/>
      <c r="BC1017" s="2"/>
    </row>
    <row r="1018" spans="8:55" ht="29" x14ac:dyDescent="0.35">
      <c r="H1018" s="16" t="str">
        <f xml:space="preserve"> _xll.EPMOlapMemberO("[CONTRATO].[PARENTH1].[C06102024]","","C06102024","","000;001")</f>
        <v>C06102024</v>
      </c>
      <c r="I1018" s="16" t="str">
        <f xml:space="preserve"> _xll.EPMOlapMemberO("[AREA].[PARENTH1].[10000000091003]","","Ofic. Tecnologías de","","000;001")</f>
        <v>Ofic. Tecnologías de</v>
      </c>
      <c r="J1018" s="17" t="str">
        <f xml:space="preserve"> _xll.EPMOlapMemberO("[RUBRO].[PARENTH1].[5160050000]","","EQUIPO DE COMPUTACION","","000;001")</f>
        <v>EQUIPO DE COMPUTACION</v>
      </c>
      <c r="K1018" s="18" t="s">
        <v>3256</v>
      </c>
      <c r="L1018" s="18" t="s">
        <v>3257</v>
      </c>
      <c r="M1018" s="28" t="s">
        <v>28</v>
      </c>
      <c r="N1018" s="18" t="s">
        <v>29</v>
      </c>
      <c r="O1018" s="18" t="s">
        <v>980</v>
      </c>
      <c r="P1018" s="28" t="s">
        <v>1159</v>
      </c>
      <c r="Q1018" s="28" t="s">
        <v>3258</v>
      </c>
      <c r="R1018" s="18" t="s">
        <v>967</v>
      </c>
      <c r="S1018" s="18" t="s">
        <v>1224</v>
      </c>
      <c r="T1018" s="18" t="s">
        <v>35</v>
      </c>
      <c r="U1018" s="18" t="s">
        <v>3259</v>
      </c>
      <c r="V1018" s="18" t="s">
        <v>226</v>
      </c>
      <c r="W1018" s="18" t="s">
        <v>67</v>
      </c>
      <c r="X1018" s="18" t="s">
        <v>39</v>
      </c>
      <c r="Y1018" s="18" t="s">
        <v>40</v>
      </c>
      <c r="Z1018" s="19" t="s">
        <v>942</v>
      </c>
      <c r="AA1018" s="20">
        <v>23835068483</v>
      </c>
      <c r="AB1018" s="19">
        <v>200000000</v>
      </c>
      <c r="AC1018" s="21">
        <v>0</v>
      </c>
      <c r="AD1018" s="21">
        <v>0</v>
      </c>
      <c r="AE1018" s="21">
        <v>0</v>
      </c>
      <c r="AF1018" s="21">
        <v>0</v>
      </c>
      <c r="AG1018" s="21">
        <v>0</v>
      </c>
      <c r="AH1018" s="21">
        <v>0</v>
      </c>
      <c r="AI1018" s="21">
        <v>0</v>
      </c>
      <c r="AJ1018" s="21">
        <v>33333333</v>
      </c>
      <c r="AK1018" s="21">
        <v>33333333</v>
      </c>
      <c r="AL1018" s="21">
        <v>33333333</v>
      </c>
      <c r="AM1018" s="21">
        <v>33333333</v>
      </c>
      <c r="AN1018" s="21">
        <v>66666668</v>
      </c>
      <c r="AO1018" s="21">
        <v>0</v>
      </c>
      <c r="AP1018" s="21">
        <v>0</v>
      </c>
      <c r="AQ1018" s="21">
        <v>0</v>
      </c>
      <c r="AR1018" s="21">
        <v>0</v>
      </c>
      <c r="AS1018" s="2"/>
      <c r="AT1018" s="2"/>
      <c r="AU1018" s="2"/>
      <c r="AV1018" s="2"/>
      <c r="AW1018" s="2"/>
      <c r="AX1018" s="2"/>
      <c r="AY1018" s="2"/>
      <c r="AZ1018" s="2"/>
      <c r="BA1018" s="2"/>
      <c r="BB1018" s="2"/>
      <c r="BC1018" s="2"/>
    </row>
    <row r="1019" spans="8:55" x14ac:dyDescent="0.35">
      <c r="H1019" s="16" t="str">
        <f xml:space="preserve"> _xll.EPMOlapMemberO("[CONTRATO].[PARENTH1].[C45612024]","","C45612024","","000;001")</f>
        <v>C45612024</v>
      </c>
      <c r="I1019" s="16" t="str">
        <f xml:space="preserve"> _xll.EPMOlapMemberO("[AREA].[PARENTH1].[10000000020005]","","Gcia. Recaudo y Cart","","000;001")</f>
        <v>Gcia. Recaudo y Cart</v>
      </c>
      <c r="J1019" s="17" t="str">
        <f xml:space="preserve"> _xll.EPMOlapMemberO("[RUBRO].[PARENTH1].[5130200000]","","AVALUOS","","000;001")</f>
        <v>AVALUOS</v>
      </c>
      <c r="K1019" s="18" t="s">
        <v>3260</v>
      </c>
      <c r="L1019" s="18" t="s">
        <v>40</v>
      </c>
      <c r="M1019" s="28" t="s">
        <v>109</v>
      </c>
      <c r="N1019" s="18" t="s">
        <v>29</v>
      </c>
      <c r="O1019" s="18" t="s">
        <v>61</v>
      </c>
      <c r="P1019" s="28" t="s">
        <v>62</v>
      </c>
      <c r="Q1019" s="28" t="s">
        <v>63</v>
      </c>
      <c r="R1019" s="18" t="s">
        <v>64</v>
      </c>
      <c r="S1019" s="18" t="s">
        <v>940</v>
      </c>
      <c r="T1019" s="18" t="s">
        <v>35</v>
      </c>
      <c r="U1019" s="18" t="s">
        <v>63</v>
      </c>
      <c r="V1019" s="18" t="s">
        <v>66</v>
      </c>
      <c r="W1019" s="18" t="s">
        <v>67</v>
      </c>
      <c r="X1019" s="18" t="s">
        <v>40</v>
      </c>
      <c r="Y1019" s="18" t="s">
        <v>40</v>
      </c>
      <c r="Z1019" s="19" t="s">
        <v>68</v>
      </c>
      <c r="AA1019" s="20">
        <v>415304049</v>
      </c>
      <c r="AB1019" s="19">
        <v>25200000</v>
      </c>
      <c r="AC1019" s="21">
        <v>0</v>
      </c>
      <c r="AD1019" s="21">
        <v>0</v>
      </c>
      <c r="AE1019" s="21">
        <v>0</v>
      </c>
      <c r="AF1019" s="21">
        <v>0</v>
      </c>
      <c r="AG1019" s="21">
        <v>0</v>
      </c>
      <c r="AH1019" s="21">
        <v>0</v>
      </c>
      <c r="AI1019" s="21">
        <v>4200000</v>
      </c>
      <c r="AJ1019" s="21">
        <v>4200000</v>
      </c>
      <c r="AK1019" s="21">
        <v>4200000</v>
      </c>
      <c r="AL1019" s="21">
        <v>4200000</v>
      </c>
      <c r="AM1019" s="21">
        <v>4200000</v>
      </c>
      <c r="AN1019" s="21">
        <v>4200000</v>
      </c>
      <c r="AO1019" s="21">
        <v>0</v>
      </c>
      <c r="AP1019" s="21">
        <v>0</v>
      </c>
      <c r="AQ1019" s="21">
        <v>0</v>
      </c>
      <c r="AR1019" s="21">
        <v>0</v>
      </c>
      <c r="AS1019" s="2"/>
      <c r="AT1019" s="2"/>
      <c r="AU1019" s="2"/>
      <c r="AV1019" s="2"/>
      <c r="AW1019" s="2"/>
      <c r="AX1019" s="2"/>
      <c r="AY1019" s="2"/>
      <c r="AZ1019" s="2"/>
      <c r="BA1019" s="2"/>
      <c r="BB1019" s="2"/>
      <c r="BC1019" s="2"/>
    </row>
    <row r="1020" spans="8:55" ht="39" x14ac:dyDescent="0.35">
      <c r="H1020" s="16" t="str">
        <f xml:space="preserve"> _xll.EPMOlapMemberO("[CONTRATO].[PARENTH1].[C06112024]","","C06112024","","000;001")</f>
        <v>C06112024</v>
      </c>
      <c r="I1020" s="16" t="str">
        <f xml:space="preserve"> _xll.EPMOlapMemberO("[AREA].[PARENTH1].[10000000091003]","","Ofic. Tecnologías de","","000;001")</f>
        <v>Ofic. Tecnologías de</v>
      </c>
      <c r="J1020" s="17" t="str">
        <f xml:space="preserve"> _xll.EPMOlapMemberO("[RUBRO].[PARENTH1].[5145050001]","","EQUIPO DE COMPUTO GER. ADMINISTRATIVA","","000;001")</f>
        <v>EQUIPO DE COMPUTO GER. ADMINISTRATIVA</v>
      </c>
      <c r="K1020" s="18" t="s">
        <v>3261</v>
      </c>
      <c r="L1020" s="18" t="s">
        <v>40</v>
      </c>
      <c r="M1020" s="28" t="s">
        <v>28</v>
      </c>
      <c r="N1020" s="18" t="s">
        <v>29</v>
      </c>
      <c r="O1020" s="18" t="s">
        <v>30</v>
      </c>
      <c r="P1020" s="28" t="s">
        <v>3262</v>
      </c>
      <c r="Q1020" s="28" t="s">
        <v>3263</v>
      </c>
      <c r="R1020" s="18" t="s">
        <v>1121</v>
      </c>
      <c r="S1020" s="18" t="s">
        <v>1224</v>
      </c>
      <c r="T1020" s="18" t="s">
        <v>35</v>
      </c>
      <c r="U1020" s="18" t="s">
        <v>3264</v>
      </c>
      <c r="V1020" s="18" t="s">
        <v>131</v>
      </c>
      <c r="W1020" s="18" t="s">
        <v>67</v>
      </c>
      <c r="X1020" s="18" t="s">
        <v>39</v>
      </c>
      <c r="Y1020" s="18" t="s">
        <v>40</v>
      </c>
      <c r="Z1020" s="19" t="s">
        <v>942</v>
      </c>
      <c r="AA1020" s="20">
        <v>8042980169</v>
      </c>
      <c r="AB1020" s="19">
        <v>414360000</v>
      </c>
      <c r="AC1020" s="21">
        <v>0</v>
      </c>
      <c r="AD1020" s="21">
        <v>0</v>
      </c>
      <c r="AE1020" s="21">
        <v>0</v>
      </c>
      <c r="AF1020" s="21">
        <v>0</v>
      </c>
      <c r="AG1020" s="21">
        <v>0</v>
      </c>
      <c r="AH1020" s="21">
        <v>0</v>
      </c>
      <c r="AI1020" s="21">
        <v>0</v>
      </c>
      <c r="AJ1020" s="21">
        <v>414360000</v>
      </c>
      <c r="AK1020" s="21">
        <v>0</v>
      </c>
      <c r="AL1020" s="21">
        <v>0</v>
      </c>
      <c r="AM1020" s="21">
        <v>0</v>
      </c>
      <c r="AN1020" s="21">
        <v>0</v>
      </c>
      <c r="AO1020" s="21">
        <v>0</v>
      </c>
      <c r="AP1020" s="21">
        <v>0</v>
      </c>
      <c r="AQ1020" s="21">
        <v>0</v>
      </c>
      <c r="AR1020" s="21">
        <v>0</v>
      </c>
      <c r="AS1020" s="2"/>
      <c r="AT1020" s="2"/>
      <c r="AU1020" s="2"/>
      <c r="AV1020" s="2"/>
      <c r="AW1020" s="2"/>
      <c r="AX1020" s="2"/>
      <c r="AY1020" s="2"/>
      <c r="AZ1020" s="2"/>
      <c r="BA1020" s="2"/>
      <c r="BB1020" s="2"/>
      <c r="BC1020" s="2"/>
    </row>
    <row r="1021" spans="8:55" ht="26" x14ac:dyDescent="0.35">
      <c r="H1021" s="16" t="str">
        <f xml:space="preserve"> _xll.EPMOlapMemberO("[CONTRATO].[PARENTH1].[C23592024]","","C23592024","","000;001")</f>
        <v>C23592024</v>
      </c>
      <c r="I1021" s="16" t="str">
        <f xml:space="preserve"> _xll.EPMOlapMemberO("[AREA].[PARENTH1].[10000000095003]","","Gcia. Jurídica","","000;001")</f>
        <v>Gcia. Jurídica</v>
      </c>
      <c r="J1021" s="17" t="str">
        <f xml:space="preserve"> _xll.EPMOlapMemberO("[RUBRO].[PARENTH1].[5130250003]","","N-SECRETARIA GENERAL","","000;001")</f>
        <v>N-SECRETARIA GENERAL</v>
      </c>
      <c r="K1021" s="18" t="s">
        <v>3265</v>
      </c>
      <c r="L1021" s="18" t="s">
        <v>40</v>
      </c>
      <c r="M1021" s="28" t="s">
        <v>2163</v>
      </c>
      <c r="N1021" s="18" t="s">
        <v>29</v>
      </c>
      <c r="O1021" s="18" t="s">
        <v>2164</v>
      </c>
      <c r="P1021" s="28" t="s">
        <v>3266</v>
      </c>
      <c r="Q1021" s="28" t="s">
        <v>3267</v>
      </c>
      <c r="R1021" s="18" t="s">
        <v>1345</v>
      </c>
      <c r="S1021" s="18" t="s">
        <v>687</v>
      </c>
      <c r="T1021" s="18" t="s">
        <v>35</v>
      </c>
      <c r="U1021" s="18" t="s">
        <v>3268</v>
      </c>
      <c r="V1021" s="18" t="s">
        <v>2038</v>
      </c>
      <c r="W1021" s="18" t="s">
        <v>67</v>
      </c>
      <c r="X1021" s="18" t="s">
        <v>40</v>
      </c>
      <c r="Y1021" s="18" t="s">
        <v>40</v>
      </c>
      <c r="Z1021" s="19" t="s">
        <v>68</v>
      </c>
      <c r="AA1021" s="20">
        <v>4079930004</v>
      </c>
      <c r="AB1021" s="19">
        <v>35000000</v>
      </c>
      <c r="AC1021" s="21">
        <v>0</v>
      </c>
      <c r="AD1021" s="21">
        <v>0</v>
      </c>
      <c r="AE1021" s="21">
        <v>0</v>
      </c>
      <c r="AF1021" s="21">
        <v>0</v>
      </c>
      <c r="AG1021" s="21">
        <v>0</v>
      </c>
      <c r="AH1021" s="21">
        <v>0</v>
      </c>
      <c r="AI1021" s="21">
        <v>0</v>
      </c>
      <c r="AJ1021" s="21">
        <v>7000000</v>
      </c>
      <c r="AK1021" s="21">
        <v>7000000</v>
      </c>
      <c r="AL1021" s="21">
        <v>7000000</v>
      </c>
      <c r="AM1021" s="21">
        <v>7000000</v>
      </c>
      <c r="AN1021" s="21">
        <v>7000000</v>
      </c>
      <c r="AO1021" s="21">
        <v>0</v>
      </c>
      <c r="AP1021" s="21">
        <v>0</v>
      </c>
      <c r="AQ1021" s="21">
        <v>0</v>
      </c>
      <c r="AR1021" s="21">
        <v>0</v>
      </c>
      <c r="AS1021" s="2"/>
      <c r="AT1021" s="2"/>
      <c r="AU1021" s="2"/>
      <c r="AV1021" s="2"/>
      <c r="AW1021" s="2"/>
      <c r="AX1021" s="2"/>
      <c r="AY1021" s="2"/>
      <c r="AZ1021" s="2"/>
      <c r="BA1021" s="2"/>
      <c r="BB1021" s="2"/>
      <c r="BC1021" s="2"/>
    </row>
    <row r="1022" spans="8:55" ht="26" x14ac:dyDescent="0.35">
      <c r="H1022" s="16" t="str">
        <f xml:space="preserve"> _xll.EPMOlapMemberO("[CONTRATO].[PARENTH1].[C23602024]","","C23602024","","000;001")</f>
        <v>C23602024</v>
      </c>
      <c r="I1022" s="16" t="str">
        <f xml:space="preserve"> _xll.EPMOlapMemberO("[AREA].[PARENTH1].[10000000095003]","","Gcia. Jurídica","","000;001")</f>
        <v>Gcia. Jurídica</v>
      </c>
      <c r="J1022" s="17" t="str">
        <f xml:space="preserve"> _xll.EPMOlapMemberO("[RUBRO].[PARENTH1].[5130250003]","","N-SECRETARIA GENERAL","","000;001")</f>
        <v>N-SECRETARIA GENERAL</v>
      </c>
      <c r="K1022" s="18" t="s">
        <v>3269</v>
      </c>
      <c r="L1022" s="18" t="s">
        <v>40</v>
      </c>
      <c r="M1022" s="28" t="s">
        <v>2163</v>
      </c>
      <c r="N1022" s="18" t="s">
        <v>29</v>
      </c>
      <c r="O1022" s="18" t="s">
        <v>2164</v>
      </c>
      <c r="P1022" s="28" t="s">
        <v>3270</v>
      </c>
      <c r="Q1022" s="28" t="s">
        <v>3267</v>
      </c>
      <c r="R1022" s="18" t="s">
        <v>1345</v>
      </c>
      <c r="S1022" s="18" t="s">
        <v>687</v>
      </c>
      <c r="T1022" s="18" t="s">
        <v>35</v>
      </c>
      <c r="U1022" s="18" t="s">
        <v>3268</v>
      </c>
      <c r="V1022" s="18" t="s">
        <v>2038</v>
      </c>
      <c r="W1022" s="18" t="s">
        <v>67</v>
      </c>
      <c r="X1022" s="18" t="s">
        <v>40</v>
      </c>
      <c r="Y1022" s="18" t="s">
        <v>40</v>
      </c>
      <c r="Z1022" s="19" t="s">
        <v>68</v>
      </c>
      <c r="AA1022" s="20">
        <v>4079930004</v>
      </c>
      <c r="AB1022" s="19">
        <v>30000000</v>
      </c>
      <c r="AC1022" s="21">
        <v>0</v>
      </c>
      <c r="AD1022" s="21">
        <v>0</v>
      </c>
      <c r="AE1022" s="21">
        <v>0</v>
      </c>
      <c r="AF1022" s="21">
        <v>0</v>
      </c>
      <c r="AG1022" s="21">
        <v>0</v>
      </c>
      <c r="AH1022" s="21">
        <v>0</v>
      </c>
      <c r="AI1022" s="21">
        <v>0</v>
      </c>
      <c r="AJ1022" s="21">
        <v>6000000</v>
      </c>
      <c r="AK1022" s="21">
        <v>6000000</v>
      </c>
      <c r="AL1022" s="21">
        <v>6000000</v>
      </c>
      <c r="AM1022" s="21">
        <v>6000000</v>
      </c>
      <c r="AN1022" s="21">
        <v>6000000</v>
      </c>
      <c r="AO1022" s="21">
        <v>0</v>
      </c>
      <c r="AP1022" s="21">
        <v>0</v>
      </c>
      <c r="AQ1022" s="21">
        <v>0</v>
      </c>
      <c r="AR1022" s="21">
        <v>0</v>
      </c>
      <c r="AS1022" s="2"/>
      <c r="AT1022" s="2"/>
      <c r="AU1022" s="2"/>
      <c r="AV1022" s="2"/>
      <c r="AW1022" s="2"/>
      <c r="AX1022" s="2"/>
      <c r="AY1022" s="2"/>
      <c r="AZ1022" s="2"/>
      <c r="BA1022" s="2"/>
      <c r="BB1022" s="2"/>
      <c r="BC1022" s="2"/>
    </row>
    <row r="1023" spans="8:55" ht="26" x14ac:dyDescent="0.35">
      <c r="H1023" s="16" t="str">
        <f xml:space="preserve"> _xll.EPMOlapMemberO("[CONTRATO].[PARENTH1].[C23612024]","","C23612024","","000;001")</f>
        <v>C23612024</v>
      </c>
      <c r="I1023" s="16" t="str">
        <f xml:space="preserve"> _xll.EPMOlapMemberO("[AREA].[PARENTH1].[10000000095003]","","Gcia. Jurídica","","000;001")</f>
        <v>Gcia. Jurídica</v>
      </c>
      <c r="J1023" s="17" t="str">
        <f xml:space="preserve"> _xll.EPMOlapMemberO("[RUBRO].[PARENTH1].[5130250003]","","N-SECRETARIA GENERAL","","000;001")</f>
        <v>N-SECRETARIA GENERAL</v>
      </c>
      <c r="K1023" s="18" t="s">
        <v>3271</v>
      </c>
      <c r="L1023" s="18" t="s">
        <v>40</v>
      </c>
      <c r="M1023" s="28" t="s">
        <v>2163</v>
      </c>
      <c r="N1023" s="18" t="s">
        <v>29</v>
      </c>
      <c r="O1023" s="18" t="s">
        <v>2164</v>
      </c>
      <c r="P1023" s="28" t="s">
        <v>3272</v>
      </c>
      <c r="Q1023" s="28" t="s">
        <v>3267</v>
      </c>
      <c r="R1023" s="18" t="s">
        <v>1345</v>
      </c>
      <c r="S1023" s="18" t="s">
        <v>687</v>
      </c>
      <c r="T1023" s="18" t="s">
        <v>35</v>
      </c>
      <c r="U1023" s="18" t="s">
        <v>3268</v>
      </c>
      <c r="V1023" s="18" t="s">
        <v>2038</v>
      </c>
      <c r="W1023" s="18" t="s">
        <v>67</v>
      </c>
      <c r="X1023" s="18" t="s">
        <v>40</v>
      </c>
      <c r="Y1023" s="18" t="s">
        <v>40</v>
      </c>
      <c r="Z1023" s="19" t="s">
        <v>68</v>
      </c>
      <c r="AA1023" s="20">
        <v>4079930004</v>
      </c>
      <c r="AB1023" s="19">
        <v>30000000</v>
      </c>
      <c r="AC1023" s="21">
        <v>0</v>
      </c>
      <c r="AD1023" s="21">
        <v>0</v>
      </c>
      <c r="AE1023" s="21">
        <v>0</v>
      </c>
      <c r="AF1023" s="21">
        <v>0</v>
      </c>
      <c r="AG1023" s="21">
        <v>0</v>
      </c>
      <c r="AH1023" s="21">
        <v>0</v>
      </c>
      <c r="AI1023" s="21">
        <v>0</v>
      </c>
      <c r="AJ1023" s="21">
        <v>6000000</v>
      </c>
      <c r="AK1023" s="21">
        <v>6000000</v>
      </c>
      <c r="AL1023" s="21">
        <v>6000000</v>
      </c>
      <c r="AM1023" s="21">
        <v>6000000</v>
      </c>
      <c r="AN1023" s="21">
        <v>6000000</v>
      </c>
      <c r="AO1023" s="21">
        <v>0</v>
      </c>
      <c r="AP1023" s="21">
        <v>0</v>
      </c>
      <c r="AQ1023" s="21">
        <v>0</v>
      </c>
      <c r="AR1023" s="21">
        <v>0</v>
      </c>
      <c r="AS1023" s="2"/>
      <c r="AT1023" s="2"/>
      <c r="AU1023" s="2"/>
      <c r="AV1023" s="2"/>
      <c r="AW1023" s="2"/>
      <c r="AX1023" s="2"/>
      <c r="AY1023" s="2"/>
      <c r="AZ1023" s="2"/>
      <c r="BA1023" s="2"/>
      <c r="BB1023" s="2"/>
      <c r="BC1023" s="2"/>
    </row>
    <row r="1024" spans="8:55" ht="29" x14ac:dyDescent="0.35">
      <c r="H1024" s="16" t="str">
        <f xml:space="preserve"> _xll.EPMOlapMemberO("[CONTRATO].[PARENTH1].[C06122024]","","C06122024","","000;001")</f>
        <v>C06122024</v>
      </c>
      <c r="I1024" s="16" t="str">
        <f xml:space="preserve"> _xll.EPMOlapMemberO("[AREA].[PARENTH1].[10000000091003]","","Ofic. Tecnologías de","","000;001")</f>
        <v>Ofic. Tecnologías de</v>
      </c>
      <c r="J1024" s="17" t="str">
        <f xml:space="preserve"> _xll.EPMOlapMemberO("[RUBRO].[PARENTH1].[5160050000]","","EQUIPO DE COMPUTACION","","000;001")</f>
        <v>EQUIPO DE COMPUTACION</v>
      </c>
      <c r="K1024" s="18" t="s">
        <v>3273</v>
      </c>
      <c r="L1024" s="18" t="s">
        <v>3274</v>
      </c>
      <c r="M1024" s="28" t="s">
        <v>28</v>
      </c>
      <c r="N1024" s="18" t="s">
        <v>29</v>
      </c>
      <c r="O1024" s="18" t="s">
        <v>980</v>
      </c>
      <c r="P1024" s="28" t="s">
        <v>2729</v>
      </c>
      <c r="Q1024" s="28" t="s">
        <v>3275</v>
      </c>
      <c r="R1024" s="18" t="s">
        <v>290</v>
      </c>
      <c r="S1024" s="18" t="s">
        <v>1224</v>
      </c>
      <c r="T1024" s="18" t="s">
        <v>1134</v>
      </c>
      <c r="U1024" s="18" t="s">
        <v>3276</v>
      </c>
      <c r="V1024" s="18" t="s">
        <v>131</v>
      </c>
      <c r="W1024" s="18" t="s">
        <v>67</v>
      </c>
      <c r="X1024" s="18" t="s">
        <v>39</v>
      </c>
      <c r="Y1024" s="18" t="s">
        <v>40</v>
      </c>
      <c r="Z1024" s="19" t="s">
        <v>942</v>
      </c>
      <c r="AA1024" s="20">
        <v>23835068483</v>
      </c>
      <c r="AB1024" s="19">
        <v>23679810</v>
      </c>
      <c r="AC1024" s="21">
        <v>0</v>
      </c>
      <c r="AD1024" s="21">
        <v>0</v>
      </c>
      <c r="AE1024" s="21">
        <v>0</v>
      </c>
      <c r="AF1024" s="21">
        <v>0</v>
      </c>
      <c r="AG1024" s="21">
        <v>0</v>
      </c>
      <c r="AH1024" s="21">
        <v>0</v>
      </c>
      <c r="AI1024" s="21">
        <v>0</v>
      </c>
      <c r="AJ1024" s="21">
        <v>23679810</v>
      </c>
      <c r="AK1024" s="21">
        <v>0</v>
      </c>
      <c r="AL1024" s="21">
        <v>0</v>
      </c>
      <c r="AM1024" s="21">
        <v>0</v>
      </c>
      <c r="AN1024" s="21">
        <v>0</v>
      </c>
      <c r="AO1024" s="21">
        <v>0</v>
      </c>
      <c r="AP1024" s="21">
        <v>0</v>
      </c>
      <c r="AQ1024" s="21">
        <v>0</v>
      </c>
      <c r="AR1024" s="21">
        <v>0</v>
      </c>
      <c r="AS1024" s="2"/>
      <c r="AT1024" s="2"/>
      <c r="AU1024" s="2"/>
      <c r="AV1024" s="2"/>
      <c r="AW1024" s="2"/>
      <c r="AX1024" s="2"/>
      <c r="AY1024" s="2"/>
      <c r="AZ1024" s="2"/>
      <c r="BA1024" s="2"/>
      <c r="BB1024" s="2"/>
      <c r="BC1024" s="2"/>
    </row>
    <row r="1025" spans="8:55" x14ac:dyDescent="0.35">
      <c r="H1025" s="16" t="str">
        <f xml:space="preserve"> _xll.EPMOlapMemberO("[CONTRATO].[PARENTH1].[C45622024]","","C45622024","","000;001")</f>
        <v>C45622024</v>
      </c>
      <c r="I1025" s="16" t="str">
        <f xml:space="preserve"> _xll.EPMOlapMemberO("[AREA].[PARENTH1].[10000000020005]","","Gcia. Recaudo y Cart","","000;001")</f>
        <v>Gcia. Recaudo y Cart</v>
      </c>
      <c r="J1025" s="17" t="str">
        <f xml:space="preserve"> _xll.EPMOlapMemberO("[RUBRO].[PARENTH1].[5130200000]","","AVALUOS","","000;001")</f>
        <v>AVALUOS</v>
      </c>
      <c r="K1025" s="18" t="s">
        <v>3277</v>
      </c>
      <c r="L1025" s="18" t="s">
        <v>40</v>
      </c>
      <c r="M1025" s="28" t="s">
        <v>109</v>
      </c>
      <c r="N1025" s="18" t="s">
        <v>29</v>
      </c>
      <c r="O1025" s="18" t="s">
        <v>61</v>
      </c>
      <c r="P1025" s="28" t="s">
        <v>62</v>
      </c>
      <c r="Q1025" s="28" t="s">
        <v>63</v>
      </c>
      <c r="R1025" s="18" t="s">
        <v>64</v>
      </c>
      <c r="S1025" s="18" t="s">
        <v>940</v>
      </c>
      <c r="T1025" s="18" t="s">
        <v>35</v>
      </c>
      <c r="U1025" s="18" t="s">
        <v>63</v>
      </c>
      <c r="V1025" s="18" t="s">
        <v>66</v>
      </c>
      <c r="W1025" s="18" t="s">
        <v>67</v>
      </c>
      <c r="X1025" s="18" t="s">
        <v>40</v>
      </c>
      <c r="Y1025" s="18" t="s">
        <v>40</v>
      </c>
      <c r="Z1025" s="19" t="s">
        <v>68</v>
      </c>
      <c r="AA1025" s="20">
        <v>415304049</v>
      </c>
      <c r="AB1025" s="19">
        <v>24000000</v>
      </c>
      <c r="AC1025" s="21">
        <v>0</v>
      </c>
      <c r="AD1025" s="21">
        <v>0</v>
      </c>
      <c r="AE1025" s="21">
        <v>0</v>
      </c>
      <c r="AF1025" s="21">
        <v>0</v>
      </c>
      <c r="AG1025" s="21">
        <v>0</v>
      </c>
      <c r="AH1025" s="21">
        <v>0</v>
      </c>
      <c r="AI1025" s="21">
        <v>4000000</v>
      </c>
      <c r="AJ1025" s="21">
        <v>4000000</v>
      </c>
      <c r="AK1025" s="21">
        <v>4000000</v>
      </c>
      <c r="AL1025" s="21">
        <v>4000000</v>
      </c>
      <c r="AM1025" s="21">
        <v>4000000</v>
      </c>
      <c r="AN1025" s="21">
        <v>4000000</v>
      </c>
      <c r="AO1025" s="21">
        <v>0</v>
      </c>
      <c r="AP1025" s="21">
        <v>0</v>
      </c>
      <c r="AQ1025" s="21">
        <v>0</v>
      </c>
      <c r="AR1025" s="21">
        <v>0</v>
      </c>
      <c r="AS1025" s="2"/>
      <c r="AT1025" s="2"/>
      <c r="AU1025" s="2"/>
      <c r="AV1025" s="2"/>
      <c r="AW1025" s="2"/>
      <c r="AX1025" s="2"/>
      <c r="AY1025" s="2"/>
      <c r="AZ1025" s="2"/>
      <c r="BA1025" s="2"/>
      <c r="BB1025" s="2"/>
      <c r="BC1025" s="2"/>
    </row>
    <row r="1026" spans="8:55" ht="39" x14ac:dyDescent="0.35">
      <c r="H1026" s="16" t="str">
        <f xml:space="preserve"> _xll.EPMOlapMemberO("[CONTRATO].[PARENTH1].[C35402024]","","C35402024","","000;001")</f>
        <v>C35402024</v>
      </c>
      <c r="I1026" s="16" t="str">
        <f xml:space="preserve"> _xll.EPMOlapMemberO("[AREA].[PARENTH1].[10000000035013]","","Gcia. Canales","","000;001")</f>
        <v>Gcia. Canales</v>
      </c>
      <c r="J1026" s="17" t="str">
        <f xml:space="preserve"> _xll.EPMOlapMemberO("[RUBRO].[PARENTH1].[5190350001]","","GASTOS DE VIAJE - MOVILIZACION - COMERCIAL","","000;001")</f>
        <v>GASTOS DE VIAJE - MOVILIZACION - COMERCIAL</v>
      </c>
      <c r="K1026" s="18" t="s">
        <v>3278</v>
      </c>
      <c r="L1026" s="18" t="s">
        <v>40</v>
      </c>
      <c r="M1026" s="28" t="s">
        <v>1972</v>
      </c>
      <c r="N1026" s="18" t="s">
        <v>29</v>
      </c>
      <c r="O1026" s="18" t="s">
        <v>1984</v>
      </c>
      <c r="P1026" s="28" t="s">
        <v>40</v>
      </c>
      <c r="Q1026" s="28" t="s">
        <v>2009</v>
      </c>
      <c r="R1026" s="18" t="s">
        <v>40</v>
      </c>
      <c r="S1026" s="18" t="s">
        <v>40</v>
      </c>
      <c r="T1026" s="18" t="s">
        <v>40</v>
      </c>
      <c r="U1026" s="18" t="s">
        <v>2010</v>
      </c>
      <c r="V1026" s="18" t="s">
        <v>1947</v>
      </c>
      <c r="W1026" s="18" t="s">
        <v>52</v>
      </c>
      <c r="X1026" s="18" t="s">
        <v>40</v>
      </c>
      <c r="Y1026" s="18" t="s">
        <v>40</v>
      </c>
      <c r="Z1026" s="19" t="s">
        <v>68</v>
      </c>
      <c r="AA1026" s="20">
        <v>489073825</v>
      </c>
      <c r="AB1026" s="19">
        <v>66217449</v>
      </c>
      <c r="AC1026" s="21">
        <v>0</v>
      </c>
      <c r="AD1026" s="21">
        <v>0</v>
      </c>
      <c r="AE1026" s="21">
        <v>0</v>
      </c>
      <c r="AF1026" s="21">
        <v>0</v>
      </c>
      <c r="AG1026" s="21">
        <v>0</v>
      </c>
      <c r="AH1026" s="21">
        <v>0</v>
      </c>
      <c r="AI1026" s="21">
        <v>45100000</v>
      </c>
      <c r="AJ1026" s="21">
        <v>7039150</v>
      </c>
      <c r="AK1026" s="21">
        <v>7039150</v>
      </c>
      <c r="AL1026" s="21">
        <v>7039149</v>
      </c>
      <c r="AM1026" s="21">
        <v>0</v>
      </c>
      <c r="AN1026" s="21">
        <v>0</v>
      </c>
      <c r="AO1026" s="21">
        <v>0</v>
      </c>
      <c r="AP1026" s="21">
        <v>0</v>
      </c>
      <c r="AQ1026" s="21">
        <v>0</v>
      </c>
      <c r="AR1026" s="21">
        <v>0</v>
      </c>
      <c r="AS1026" s="2"/>
      <c r="AT1026" s="2"/>
      <c r="AU1026" s="2"/>
      <c r="AV1026" s="2"/>
      <c r="AW1026" s="2"/>
      <c r="AX1026" s="2"/>
      <c r="AY1026" s="2"/>
      <c r="AZ1026" s="2"/>
      <c r="BA1026" s="2"/>
      <c r="BB1026" s="2"/>
      <c r="BC1026" s="2"/>
    </row>
    <row r="1027" spans="8:55" ht="29" x14ac:dyDescent="0.35">
      <c r="H1027" s="16" t="str">
        <f xml:space="preserve"> _xll.EPMOlapMemberO("[CONTRATO].[PARENTH1].[C24262024]","","C24262024","","000;001")</f>
        <v>C24262024</v>
      </c>
      <c r="I1027" s="16" t="str">
        <f xml:space="preserve"> _xll.EPMOlapMemberO("[AREA].[PARENTH1].[10000000095001]","","Secretaría General y","","000;001")</f>
        <v>Secretaría General y</v>
      </c>
      <c r="J1027" s="17" t="str">
        <f xml:space="preserve"> _xll.EPMOlapMemberO("[RUBRO].[PARENTH1].[5130200000]","","AVALUOS","","000;001")</f>
        <v>AVALUOS</v>
      </c>
      <c r="K1027" s="18" t="s">
        <v>3279</v>
      </c>
      <c r="L1027" s="18" t="s">
        <v>40</v>
      </c>
      <c r="M1027" s="28" t="s">
        <v>1847</v>
      </c>
      <c r="N1027" s="18" t="s">
        <v>29</v>
      </c>
      <c r="O1027" s="18" t="s">
        <v>61</v>
      </c>
      <c r="P1027" s="28" t="s">
        <v>40</v>
      </c>
      <c r="Q1027" s="28" t="s">
        <v>3280</v>
      </c>
      <c r="R1027" s="18" t="s">
        <v>40</v>
      </c>
      <c r="S1027" s="18" t="s">
        <v>1414</v>
      </c>
      <c r="T1027" s="18" t="s">
        <v>35</v>
      </c>
      <c r="U1027" s="18" t="s">
        <v>3281</v>
      </c>
      <c r="V1027" s="18" t="s">
        <v>1851</v>
      </c>
      <c r="W1027" s="18" t="s">
        <v>67</v>
      </c>
      <c r="X1027" s="18" t="s">
        <v>40</v>
      </c>
      <c r="Y1027" s="18" t="s">
        <v>3281</v>
      </c>
      <c r="Z1027" s="19" t="s">
        <v>40</v>
      </c>
      <c r="AA1027" s="20">
        <v>304350480</v>
      </c>
      <c r="AB1027" s="19">
        <v>41650000</v>
      </c>
      <c r="AC1027" s="21">
        <v>0</v>
      </c>
      <c r="AD1027" s="21">
        <v>0</v>
      </c>
      <c r="AE1027" s="21">
        <v>0</v>
      </c>
      <c r="AF1027" s="21">
        <v>0</v>
      </c>
      <c r="AG1027" s="21">
        <v>0</v>
      </c>
      <c r="AH1027" s="21">
        <v>0</v>
      </c>
      <c r="AI1027" s="21">
        <v>0</v>
      </c>
      <c r="AJ1027" s="21">
        <v>8330000</v>
      </c>
      <c r="AK1027" s="21">
        <v>8330000</v>
      </c>
      <c r="AL1027" s="21">
        <v>8330000</v>
      </c>
      <c r="AM1027" s="21">
        <v>8330000</v>
      </c>
      <c r="AN1027" s="21">
        <v>8330000</v>
      </c>
      <c r="AO1027" s="21">
        <v>0</v>
      </c>
      <c r="AP1027" s="21">
        <v>0</v>
      </c>
      <c r="AQ1027" s="21">
        <v>0</v>
      </c>
      <c r="AR1027" s="21">
        <v>0</v>
      </c>
      <c r="AS1027" s="2"/>
      <c r="AT1027" s="2"/>
      <c r="AU1027" s="2"/>
      <c r="AV1027" s="2"/>
      <c r="AW1027" s="2"/>
      <c r="AX1027" s="2"/>
      <c r="AY1027" s="2"/>
      <c r="AZ1027" s="2"/>
      <c r="BA1027" s="2"/>
      <c r="BB1027" s="2"/>
      <c r="BC1027" s="2"/>
    </row>
    <row r="1028" spans="8:55" x14ac:dyDescent="0.35">
      <c r="H1028" s="16" t="str">
        <f xml:space="preserve"> _xll.EPMOlapMemberO("[CONTRATO].[PARENTH1].[C86092024]","","C86092024","","000;001")</f>
        <v>C86092024</v>
      </c>
      <c r="I1028" s="16" t="str">
        <f xml:space="preserve"> _xll.EPMOlapMemberO("[AREA].[PARENTH1].[10000000025001]","","Vice. de Promoción y","","000;001")</f>
        <v>Vice. de Promoción y</v>
      </c>
      <c r="J1028" s="17" t="str">
        <f xml:space="preserve"> _xll.EPMOlapMemberO("[RUBRO].[PARENTH1].[5130200000]","","AVALUOS","","000;001")</f>
        <v>AVALUOS</v>
      </c>
      <c r="K1028" s="18" t="s">
        <v>3282</v>
      </c>
      <c r="L1028" s="18" t="s">
        <v>40</v>
      </c>
      <c r="M1028" s="28" t="s">
        <v>1557</v>
      </c>
      <c r="N1028" s="18" t="s">
        <v>29</v>
      </c>
      <c r="O1028" s="18" t="s">
        <v>61</v>
      </c>
      <c r="P1028" s="28" t="s">
        <v>483</v>
      </c>
      <c r="Q1028" s="28" t="s">
        <v>1823</v>
      </c>
      <c r="R1028" s="18" t="s">
        <v>40</v>
      </c>
      <c r="S1028" s="18" t="s">
        <v>1224</v>
      </c>
      <c r="T1028" s="18" t="s">
        <v>193</v>
      </c>
      <c r="U1028" s="18" t="s">
        <v>3283</v>
      </c>
      <c r="V1028" s="18" t="s">
        <v>459</v>
      </c>
      <c r="W1028" s="18" t="s">
        <v>67</v>
      </c>
      <c r="X1028" s="18" t="s">
        <v>40</v>
      </c>
      <c r="Y1028" s="18" t="s">
        <v>40</v>
      </c>
      <c r="Z1028" s="19" t="s">
        <v>68</v>
      </c>
      <c r="AA1028" s="20">
        <v>25062429220</v>
      </c>
      <c r="AB1028" s="19">
        <v>6175000000</v>
      </c>
      <c r="AC1028" s="21">
        <v>0</v>
      </c>
      <c r="AD1028" s="21">
        <v>0</v>
      </c>
      <c r="AE1028" s="21">
        <v>0</v>
      </c>
      <c r="AF1028" s="21">
        <v>0</v>
      </c>
      <c r="AG1028" s="21">
        <v>0</v>
      </c>
      <c r="AH1028" s="21">
        <v>0</v>
      </c>
      <c r="AI1028" s="21">
        <v>1235000000</v>
      </c>
      <c r="AJ1028" s="21">
        <v>2470000000</v>
      </c>
      <c r="AK1028" s="21">
        <v>2470000000</v>
      </c>
      <c r="AL1028" s="21">
        <v>0</v>
      </c>
      <c r="AM1028" s="21">
        <v>0</v>
      </c>
      <c r="AN1028" s="21">
        <v>0</v>
      </c>
      <c r="AO1028" s="21">
        <v>0</v>
      </c>
      <c r="AP1028" s="21">
        <v>0</v>
      </c>
      <c r="AQ1028" s="21">
        <v>0</v>
      </c>
      <c r="AR1028" s="21">
        <v>0</v>
      </c>
      <c r="AS1028" s="2"/>
      <c r="AT1028" s="2"/>
      <c r="AU1028" s="2"/>
      <c r="AV1028" s="2"/>
      <c r="AW1028" s="2"/>
      <c r="AX1028" s="2"/>
      <c r="AY1028" s="2"/>
      <c r="AZ1028" s="2"/>
      <c r="BA1028" s="2"/>
      <c r="BB1028" s="2"/>
      <c r="BC1028" s="2"/>
    </row>
    <row r="1029" spans="8:55" ht="29" x14ac:dyDescent="0.35">
      <c r="H1029" s="16" t="str">
        <f xml:space="preserve"> _xll.EPMOlapMemberO("[CONTRATO].[PARENTH1].[C06132024]","","C06132024","","000;001")</f>
        <v>C06132024</v>
      </c>
      <c r="I1029" s="16" t="str">
        <f xml:space="preserve"> _xll.EPMOlapMemberO("[AREA].[PARENTH1].[10000000091003]","","Ofic. Tecnologías de","","000;001")</f>
        <v>Ofic. Tecnologías de</v>
      </c>
      <c r="J1029" s="17" t="str">
        <f xml:space="preserve"> _xll.EPMOlapMemberO("[RUBRO].[PARENTH1].[5175060001]","","VEHÍCULOS","","000;001")</f>
        <v>VEHÍCULOS</v>
      </c>
      <c r="K1029" s="18" t="s">
        <v>3284</v>
      </c>
      <c r="L1029" s="18" t="s">
        <v>40</v>
      </c>
      <c r="M1029" s="28" t="s">
        <v>28</v>
      </c>
      <c r="N1029" s="18" t="s">
        <v>29</v>
      </c>
      <c r="O1029" s="18" t="s">
        <v>1402</v>
      </c>
      <c r="P1029" s="28" t="s">
        <v>40</v>
      </c>
      <c r="Q1029" s="28" t="s">
        <v>3285</v>
      </c>
      <c r="R1029" s="18" t="s">
        <v>3286</v>
      </c>
      <c r="S1029" s="18" t="s">
        <v>3287</v>
      </c>
      <c r="T1029" s="18" t="s">
        <v>35</v>
      </c>
      <c r="U1029" s="18" t="s">
        <v>3288</v>
      </c>
      <c r="V1029" s="18" t="s">
        <v>226</v>
      </c>
      <c r="W1029" s="18" t="s">
        <v>67</v>
      </c>
      <c r="X1029" s="18" t="s">
        <v>39</v>
      </c>
      <c r="Y1029" s="18" t="s">
        <v>40</v>
      </c>
      <c r="Z1029" s="19" t="s">
        <v>68</v>
      </c>
      <c r="AA1029" s="20">
        <v>191811770</v>
      </c>
      <c r="AB1029" s="19">
        <v>183553809</v>
      </c>
      <c r="AC1029" s="21">
        <v>0</v>
      </c>
      <c r="AD1029" s="21">
        <v>0</v>
      </c>
      <c r="AE1029" s="21">
        <v>0</v>
      </c>
      <c r="AF1029" s="21">
        <v>0</v>
      </c>
      <c r="AG1029" s="21">
        <v>0</v>
      </c>
      <c r="AH1029" s="21">
        <v>0</v>
      </c>
      <c r="AI1029" s="21">
        <v>0</v>
      </c>
      <c r="AJ1029" s="21">
        <v>0</v>
      </c>
      <c r="AK1029" s="21">
        <v>183553809</v>
      </c>
      <c r="AL1029" s="21">
        <v>0</v>
      </c>
      <c r="AM1029" s="21">
        <v>0</v>
      </c>
      <c r="AN1029" s="21">
        <v>0</v>
      </c>
      <c r="AO1029" s="21">
        <v>0</v>
      </c>
      <c r="AP1029" s="21">
        <v>0</v>
      </c>
      <c r="AQ1029" s="21">
        <v>0</v>
      </c>
      <c r="AR1029" s="21">
        <v>0</v>
      </c>
      <c r="AS1029" s="2"/>
      <c r="AT1029" s="2"/>
      <c r="AU1029" s="2"/>
      <c r="AV1029" s="2"/>
      <c r="AW1029" s="2"/>
      <c r="AX1029" s="2"/>
      <c r="AY1029" s="2"/>
      <c r="AZ1029" s="2"/>
      <c r="BA1029" s="2"/>
      <c r="BB1029" s="2"/>
      <c r="BC1029" s="2"/>
    </row>
    <row r="1030" spans="8:55" ht="29" x14ac:dyDescent="0.35">
      <c r="H1030" s="16" t="str">
        <f xml:space="preserve"> _xll.EPMOlapMemberO("[CONTRATO].[PARENTH1].[C77832024]","","C77832024","","000;001")</f>
        <v>C77832024</v>
      </c>
      <c r="I1030" s="16" t="str">
        <f xml:space="preserve"> _xll.EPMOlapMemberO("[AREA].[PARENTH1].[10000000025005]","","Gcia. Administración","","000;001")</f>
        <v>Gcia. Administración</v>
      </c>
      <c r="J1030" s="17" t="str">
        <f xml:space="preserve"> _xll.EPMOlapMemberO("[RUBRO].[PARENTH1].[5118150001]","","TRAMITES Y LICENCIAS","","000;001")</f>
        <v>TRAMITES Y LICENCIAS</v>
      </c>
      <c r="K1030" s="18" t="s">
        <v>3289</v>
      </c>
      <c r="L1030" s="18" t="s">
        <v>40</v>
      </c>
      <c r="M1030" s="28" t="s">
        <v>452</v>
      </c>
      <c r="N1030" s="18" t="s">
        <v>453</v>
      </c>
      <c r="O1030" s="18" t="s">
        <v>461</v>
      </c>
      <c r="P1030" s="28" t="s">
        <v>3290</v>
      </c>
      <c r="Q1030" s="28" t="s">
        <v>486</v>
      </c>
      <c r="R1030" s="18" t="s">
        <v>40</v>
      </c>
      <c r="S1030" s="18" t="s">
        <v>687</v>
      </c>
      <c r="T1030" s="18" t="s">
        <v>35</v>
      </c>
      <c r="U1030" s="18" t="s">
        <v>3291</v>
      </c>
      <c r="V1030" s="18" t="s">
        <v>459</v>
      </c>
      <c r="W1030" s="18" t="s">
        <v>67</v>
      </c>
      <c r="X1030" s="18" t="s">
        <v>40</v>
      </c>
      <c r="Y1030" s="18" t="s">
        <v>40</v>
      </c>
      <c r="Z1030" s="19" t="s">
        <v>68</v>
      </c>
      <c r="AA1030" s="20">
        <v>307461977278</v>
      </c>
      <c r="AB1030" s="19">
        <v>200000000</v>
      </c>
      <c r="AC1030" s="21">
        <v>0</v>
      </c>
      <c r="AD1030" s="21">
        <v>0</v>
      </c>
      <c r="AE1030" s="21">
        <v>0</v>
      </c>
      <c r="AF1030" s="21">
        <v>0</v>
      </c>
      <c r="AG1030" s="21">
        <v>0</v>
      </c>
      <c r="AH1030" s="21">
        <v>0</v>
      </c>
      <c r="AI1030" s="21">
        <v>0</v>
      </c>
      <c r="AJ1030" s="21">
        <v>40000000</v>
      </c>
      <c r="AK1030" s="21">
        <v>40000000</v>
      </c>
      <c r="AL1030" s="21">
        <v>40000000</v>
      </c>
      <c r="AM1030" s="21">
        <v>40000000</v>
      </c>
      <c r="AN1030" s="21">
        <v>40000000</v>
      </c>
      <c r="AO1030" s="21">
        <v>0</v>
      </c>
      <c r="AP1030" s="21">
        <v>0</v>
      </c>
      <c r="AQ1030" s="21">
        <v>0</v>
      </c>
      <c r="AR1030" s="21">
        <v>0</v>
      </c>
      <c r="AS1030" s="2"/>
      <c r="AT1030" s="2"/>
      <c r="AU1030" s="2"/>
      <c r="AV1030" s="2"/>
      <c r="AW1030" s="2"/>
      <c r="AX1030" s="2"/>
      <c r="AY1030" s="2"/>
      <c r="AZ1030" s="2"/>
      <c r="BA1030" s="2"/>
      <c r="BB1030" s="2"/>
      <c r="BC1030" s="2"/>
    </row>
    <row r="1031" spans="8:55" ht="43.5" x14ac:dyDescent="0.35">
      <c r="H1031" s="16" t="str">
        <f xml:space="preserve"> _xll.EPMOlapMemberO("[CONTRATO].[PARENTH1].[C24272024]","","C24272024","","000;001")</f>
        <v>C24272024</v>
      </c>
      <c r="I1031" s="16" t="str">
        <f xml:space="preserve"> _xll.EPMOlapMemberO("[AREA].[PARENTH1].[10000000095001]","","Secretaría General y","","000;001")</f>
        <v>Secretaría General y</v>
      </c>
      <c r="J1031" s="17" t="str">
        <f xml:space="preserve"> _xll.EPMOlapMemberO("[RUBRO].[PARENTH1].[5130200000]","","AVALUOS","","000;001")</f>
        <v>AVALUOS</v>
      </c>
      <c r="K1031" s="18" t="s">
        <v>3292</v>
      </c>
      <c r="L1031" s="18" t="s">
        <v>40</v>
      </c>
      <c r="M1031" s="28" t="s">
        <v>1847</v>
      </c>
      <c r="N1031" s="18" t="s">
        <v>29</v>
      </c>
      <c r="O1031" s="18" t="s">
        <v>61</v>
      </c>
      <c r="P1031" s="28" t="s">
        <v>3293</v>
      </c>
      <c r="Q1031" s="28" t="s">
        <v>3294</v>
      </c>
      <c r="R1031" s="18" t="s">
        <v>40</v>
      </c>
      <c r="S1031" s="18" t="s">
        <v>1435</v>
      </c>
      <c r="T1031" s="18" t="s">
        <v>35</v>
      </c>
      <c r="U1031" s="18" t="s">
        <v>3295</v>
      </c>
      <c r="V1031" s="18" t="s">
        <v>1851</v>
      </c>
      <c r="W1031" s="18" t="s">
        <v>67</v>
      </c>
      <c r="X1031" s="18" t="s">
        <v>40</v>
      </c>
      <c r="Y1031" s="18" t="s">
        <v>3295</v>
      </c>
      <c r="Z1031" s="19" t="s">
        <v>40</v>
      </c>
      <c r="AA1031" s="20">
        <v>304350480</v>
      </c>
      <c r="AB1031" s="19">
        <v>77350000</v>
      </c>
      <c r="AC1031" s="21">
        <v>0</v>
      </c>
      <c r="AD1031" s="21">
        <v>0</v>
      </c>
      <c r="AE1031" s="21">
        <v>0</v>
      </c>
      <c r="AF1031" s="21">
        <v>0</v>
      </c>
      <c r="AG1031" s="21">
        <v>0</v>
      </c>
      <c r="AH1031" s="21">
        <v>0</v>
      </c>
      <c r="AI1031" s="21">
        <v>0</v>
      </c>
      <c r="AJ1031" s="21">
        <v>15470000</v>
      </c>
      <c r="AK1031" s="21">
        <v>15470000</v>
      </c>
      <c r="AL1031" s="21">
        <v>15470000</v>
      </c>
      <c r="AM1031" s="21">
        <v>15470000</v>
      </c>
      <c r="AN1031" s="21">
        <v>15470000</v>
      </c>
      <c r="AO1031" s="21">
        <v>0</v>
      </c>
      <c r="AP1031" s="21">
        <v>0</v>
      </c>
      <c r="AQ1031" s="21">
        <v>0</v>
      </c>
      <c r="AR1031" s="21">
        <v>0</v>
      </c>
      <c r="AS1031" s="2"/>
      <c r="AT1031" s="2"/>
      <c r="AU1031" s="2"/>
      <c r="AV1031" s="2"/>
      <c r="AW1031" s="2"/>
      <c r="AX1031" s="2"/>
      <c r="AY1031" s="2"/>
      <c r="AZ1031" s="2"/>
      <c r="BA1031" s="2"/>
      <c r="BB1031" s="2"/>
      <c r="BC1031" s="2"/>
    </row>
    <row r="1032" spans="8:55" ht="26" x14ac:dyDescent="0.35">
      <c r="H1032" s="16" t="str">
        <f xml:space="preserve"> _xll.EPMOlapMemberO("[CONTRATO].[PARENTH1].[C83412024]","","C83412024","","000;001")</f>
        <v>C83412024</v>
      </c>
      <c r="I1032" s="16" t="str">
        <f xml:space="preserve"> _xll.EPMOlapMemberO("[AREA].[PARENTH1].[10000000025005]","","Gcia. Administración","","000;001")</f>
        <v>Gcia. Administración</v>
      </c>
      <c r="J1032" s="17" t="str">
        <f xml:space="preserve"> _xll.EPMOlapMemberO("[RUBRO].[PARENTH1].[5118150001]","","TRAMITES Y LICENCIAS","","000;001")</f>
        <v>TRAMITES Y LICENCIAS</v>
      </c>
      <c r="K1032" s="18" t="s">
        <v>3296</v>
      </c>
      <c r="L1032" s="18" t="s">
        <v>40</v>
      </c>
      <c r="M1032" s="28" t="s">
        <v>452</v>
      </c>
      <c r="N1032" s="18" t="s">
        <v>453</v>
      </c>
      <c r="O1032" s="18" t="s">
        <v>461</v>
      </c>
      <c r="P1032" s="28" t="s">
        <v>885</v>
      </c>
      <c r="Q1032" s="28" t="s">
        <v>3297</v>
      </c>
      <c r="R1032" s="18" t="s">
        <v>40</v>
      </c>
      <c r="S1032" s="18" t="s">
        <v>2951</v>
      </c>
      <c r="T1032" s="18" t="s">
        <v>35</v>
      </c>
      <c r="U1032" s="18" t="s">
        <v>3298</v>
      </c>
      <c r="V1032" s="18" t="s">
        <v>459</v>
      </c>
      <c r="W1032" s="18" t="s">
        <v>67</v>
      </c>
      <c r="X1032" s="18" t="s">
        <v>40</v>
      </c>
      <c r="Y1032" s="18" t="s">
        <v>40</v>
      </c>
      <c r="Z1032" s="19" t="s">
        <v>68</v>
      </c>
      <c r="AA1032" s="20">
        <v>307461977278</v>
      </c>
      <c r="AB1032" s="19">
        <v>190000000</v>
      </c>
      <c r="AC1032" s="21">
        <v>0</v>
      </c>
      <c r="AD1032" s="21">
        <v>0</v>
      </c>
      <c r="AE1032" s="21">
        <v>0</v>
      </c>
      <c r="AF1032" s="21">
        <v>0</v>
      </c>
      <c r="AG1032" s="21">
        <v>0</v>
      </c>
      <c r="AH1032" s="21">
        <v>0</v>
      </c>
      <c r="AI1032" s="21">
        <v>17000000</v>
      </c>
      <c r="AJ1032" s="21">
        <v>34600000</v>
      </c>
      <c r="AK1032" s="21">
        <v>34600000</v>
      </c>
      <c r="AL1032" s="21">
        <v>34600000</v>
      </c>
      <c r="AM1032" s="21">
        <v>34600000</v>
      </c>
      <c r="AN1032" s="21">
        <v>34600000</v>
      </c>
      <c r="AO1032" s="21">
        <v>0</v>
      </c>
      <c r="AP1032" s="21">
        <v>0</v>
      </c>
      <c r="AQ1032" s="21">
        <v>0</v>
      </c>
      <c r="AR1032" s="21">
        <v>0</v>
      </c>
      <c r="AS1032" s="2"/>
      <c r="AT1032" s="2"/>
      <c r="AU1032" s="2"/>
      <c r="AV1032" s="2"/>
      <c r="AW1032" s="2"/>
      <c r="AX1032" s="2"/>
      <c r="AY1032" s="2"/>
      <c r="AZ1032" s="2"/>
      <c r="BA1032" s="2"/>
      <c r="BB1032" s="2"/>
      <c r="BC1032" s="2"/>
    </row>
    <row r="1033" spans="8:55" ht="43.5" x14ac:dyDescent="0.35">
      <c r="H1033" s="16" t="str">
        <f xml:space="preserve"> _xll.EPMOlapMemberO("[CONTRATO].[PARENTH1].[C75432024]","","C75432024","","000;001")</f>
        <v>C75432024</v>
      </c>
      <c r="I1033" s="16" t="str">
        <f xml:space="preserve"> _xll.EPMOlapMemberO("[AREA].[PARENTH1].[10000000025005]","","Gcia. Administración","","000;001")</f>
        <v>Gcia. Administración</v>
      </c>
      <c r="J1033" s="17" t="str">
        <f xml:space="preserve"> _xll.EPMOlapMemberO("[RUBRO].[PARENTH1].[5118150001]","","TRAMITES Y LICENCIAS","","000;001")</f>
        <v>TRAMITES Y LICENCIAS</v>
      </c>
      <c r="K1033" s="18" t="s">
        <v>3299</v>
      </c>
      <c r="L1033" s="18" t="s">
        <v>40</v>
      </c>
      <c r="M1033" s="28" t="s">
        <v>452</v>
      </c>
      <c r="N1033" s="18" t="s">
        <v>453</v>
      </c>
      <c r="O1033" s="18" t="s">
        <v>461</v>
      </c>
      <c r="P1033" s="28" t="s">
        <v>528</v>
      </c>
      <c r="Q1033" s="28" t="s">
        <v>495</v>
      </c>
      <c r="R1033" s="18" t="s">
        <v>40</v>
      </c>
      <c r="S1033" s="18" t="s">
        <v>432</v>
      </c>
      <c r="T1033" s="18" t="s">
        <v>35</v>
      </c>
      <c r="U1033" s="18" t="s">
        <v>531</v>
      </c>
      <c r="V1033" s="18" t="s">
        <v>459</v>
      </c>
      <c r="W1033" s="18" t="s">
        <v>67</v>
      </c>
      <c r="X1033" s="18" t="s">
        <v>40</v>
      </c>
      <c r="Y1033" s="18" t="s">
        <v>40</v>
      </c>
      <c r="Z1033" s="19" t="s">
        <v>68</v>
      </c>
      <c r="AA1033" s="20">
        <v>307461977278</v>
      </c>
      <c r="AB1033" s="19">
        <v>50000000</v>
      </c>
      <c r="AC1033" s="21">
        <v>0</v>
      </c>
      <c r="AD1033" s="21">
        <v>0</v>
      </c>
      <c r="AE1033" s="21">
        <v>0</v>
      </c>
      <c r="AF1033" s="21">
        <v>0</v>
      </c>
      <c r="AG1033" s="21">
        <v>0</v>
      </c>
      <c r="AH1033" s="21">
        <v>0</v>
      </c>
      <c r="AI1033" s="21">
        <v>0</v>
      </c>
      <c r="AJ1033" s="21">
        <v>10000000</v>
      </c>
      <c r="AK1033" s="21">
        <v>10000000</v>
      </c>
      <c r="AL1033" s="21">
        <v>10000000</v>
      </c>
      <c r="AM1033" s="21">
        <v>10000000</v>
      </c>
      <c r="AN1033" s="21">
        <v>10000000</v>
      </c>
      <c r="AO1033" s="21">
        <v>0</v>
      </c>
      <c r="AP1033" s="21">
        <v>0</v>
      </c>
      <c r="AQ1033" s="21">
        <v>0</v>
      </c>
      <c r="AR1033" s="21">
        <v>0</v>
      </c>
      <c r="AS1033" s="2"/>
      <c r="AT1033" s="2"/>
      <c r="AU1033" s="2"/>
      <c r="AV1033" s="2"/>
      <c r="AW1033" s="2"/>
      <c r="AX1033" s="2"/>
      <c r="AY1033" s="2"/>
      <c r="AZ1033" s="2"/>
      <c r="BA1033" s="2"/>
      <c r="BB1033" s="2"/>
      <c r="BC1033" s="2"/>
    </row>
    <row r="1034" spans="8:55" ht="29" x14ac:dyDescent="0.35">
      <c r="H1034" s="16" t="str">
        <f xml:space="preserve"> _xll.EPMOlapMemberO("[CONTRATO].[PARENTH1].[C75442024]","","C75442024","","000;001")</f>
        <v>C75442024</v>
      </c>
      <c r="I1034" s="16" t="str">
        <f xml:space="preserve"> _xll.EPMOlapMemberO("[AREA].[PARENTH1].[10000000025005]","","Gcia. Administración","","000;001")</f>
        <v>Gcia. Administración</v>
      </c>
      <c r="J1034" s="17" t="str">
        <f xml:space="preserve"> _xll.EPMOlapMemberO("[RUBRO].[PARENTH1].[5118150001]","","TRAMITES Y LICENCIAS","","000;001")</f>
        <v>TRAMITES Y LICENCIAS</v>
      </c>
      <c r="K1034" s="18" t="s">
        <v>3300</v>
      </c>
      <c r="L1034" s="18" t="s">
        <v>40</v>
      </c>
      <c r="M1034" s="28" t="s">
        <v>452</v>
      </c>
      <c r="N1034" s="18" t="s">
        <v>453</v>
      </c>
      <c r="O1034" s="18" t="s">
        <v>461</v>
      </c>
      <c r="P1034" s="28" t="s">
        <v>535</v>
      </c>
      <c r="Q1034" s="28" t="s">
        <v>495</v>
      </c>
      <c r="R1034" s="18" t="s">
        <v>40</v>
      </c>
      <c r="S1034" s="18" t="s">
        <v>3301</v>
      </c>
      <c r="T1034" s="18" t="s">
        <v>35</v>
      </c>
      <c r="U1034" s="18" t="s">
        <v>3302</v>
      </c>
      <c r="V1034" s="18" t="s">
        <v>459</v>
      </c>
      <c r="W1034" s="18" t="s">
        <v>67</v>
      </c>
      <c r="X1034" s="18" t="s">
        <v>40</v>
      </c>
      <c r="Y1034" s="18" t="s">
        <v>40</v>
      </c>
      <c r="Z1034" s="19" t="s">
        <v>68</v>
      </c>
      <c r="AA1034" s="20">
        <v>307461977278</v>
      </c>
      <c r="AB1034" s="19">
        <v>15000000</v>
      </c>
      <c r="AC1034" s="21">
        <v>0</v>
      </c>
      <c r="AD1034" s="21">
        <v>0</v>
      </c>
      <c r="AE1034" s="21">
        <v>0</v>
      </c>
      <c r="AF1034" s="21">
        <v>0</v>
      </c>
      <c r="AG1034" s="21">
        <v>0</v>
      </c>
      <c r="AH1034" s="21">
        <v>0</v>
      </c>
      <c r="AI1034" s="21">
        <v>0</v>
      </c>
      <c r="AJ1034" s="21">
        <v>3000000</v>
      </c>
      <c r="AK1034" s="21">
        <v>3000000</v>
      </c>
      <c r="AL1034" s="21">
        <v>3000000</v>
      </c>
      <c r="AM1034" s="21">
        <v>3000000</v>
      </c>
      <c r="AN1034" s="21">
        <v>3000000</v>
      </c>
      <c r="AO1034" s="21">
        <v>0</v>
      </c>
      <c r="AP1034" s="21">
        <v>0</v>
      </c>
      <c r="AQ1034" s="21">
        <v>0</v>
      </c>
      <c r="AR1034" s="21">
        <v>0</v>
      </c>
    </row>
    <row r="1035" spans="8:55" ht="26" x14ac:dyDescent="0.35">
      <c r="H1035" s="16" t="str">
        <f xml:space="preserve"> _xll.EPMOlapMemberO("[CONTRATO].[PARENTH1].[C75452024]","","C75452024","","000;001")</f>
        <v>C75452024</v>
      </c>
      <c r="I1035" s="16" t="str">
        <f xml:space="preserve"> _xll.EPMOlapMemberO("[AREA].[PARENTH1].[10000000025005]","","Gcia. Administración","","000;001")</f>
        <v>Gcia. Administración</v>
      </c>
      <c r="J1035" s="17" t="str">
        <f xml:space="preserve"> _xll.EPMOlapMemberO("[RUBRO].[PARENTH1].[5118150001]","","TRAMITES Y LICENCIAS","","000;001")</f>
        <v>TRAMITES Y LICENCIAS</v>
      </c>
      <c r="K1035" s="18" t="s">
        <v>3303</v>
      </c>
      <c r="L1035" s="18" t="s">
        <v>40</v>
      </c>
      <c r="M1035" s="28" t="s">
        <v>452</v>
      </c>
      <c r="N1035" s="18" t="s">
        <v>453</v>
      </c>
      <c r="O1035" s="18" t="s">
        <v>461</v>
      </c>
      <c r="P1035" s="28" t="s">
        <v>538</v>
      </c>
      <c r="Q1035" s="28" t="s">
        <v>495</v>
      </c>
      <c r="R1035" s="18" t="s">
        <v>40</v>
      </c>
      <c r="S1035" s="18" t="s">
        <v>2731</v>
      </c>
      <c r="T1035" s="18" t="s">
        <v>35</v>
      </c>
      <c r="U1035" s="18" t="s">
        <v>539</v>
      </c>
      <c r="V1035" s="18" t="s">
        <v>459</v>
      </c>
      <c r="W1035" s="18" t="s">
        <v>67</v>
      </c>
      <c r="X1035" s="18" t="s">
        <v>40</v>
      </c>
      <c r="Y1035" s="18" t="s">
        <v>40</v>
      </c>
      <c r="Z1035" s="19" t="s">
        <v>68</v>
      </c>
      <c r="AA1035" s="20">
        <v>307461977278</v>
      </c>
      <c r="AB1035" s="19">
        <v>85000000</v>
      </c>
      <c r="AC1035" s="21">
        <v>0</v>
      </c>
      <c r="AD1035" s="21">
        <v>0</v>
      </c>
      <c r="AE1035" s="21">
        <v>0</v>
      </c>
      <c r="AF1035" s="21">
        <v>0</v>
      </c>
      <c r="AG1035" s="21">
        <v>0</v>
      </c>
      <c r="AH1035" s="21">
        <v>0</v>
      </c>
      <c r="AI1035" s="21">
        <v>0</v>
      </c>
      <c r="AJ1035" s="21">
        <v>17000000</v>
      </c>
      <c r="AK1035" s="21">
        <v>17000000</v>
      </c>
      <c r="AL1035" s="21">
        <v>17000000</v>
      </c>
      <c r="AM1035" s="21">
        <v>17000000</v>
      </c>
      <c r="AN1035" s="21">
        <v>17000000</v>
      </c>
      <c r="AO1035" s="21">
        <v>0</v>
      </c>
      <c r="AP1035" s="21">
        <v>0</v>
      </c>
      <c r="AQ1035" s="21">
        <v>0</v>
      </c>
      <c r="AR1035" s="21">
        <v>0</v>
      </c>
    </row>
    <row r="1036" spans="8:55" ht="29" x14ac:dyDescent="0.35">
      <c r="H1036" s="16" t="str">
        <f xml:space="preserve"> _xll.EPMOlapMemberO("[CONTRATO].[PARENTH1].[C75462024]","","C75462024","","000;001")</f>
        <v>C75462024</v>
      </c>
      <c r="I1036" s="16" t="str">
        <f xml:space="preserve"> _xll.EPMOlapMemberO("[AREA].[PARENTH1].[10000000025005]","","Gcia. Administración","","000;001")</f>
        <v>Gcia. Administración</v>
      </c>
      <c r="J1036" s="17" t="str">
        <f xml:space="preserve"> _xll.EPMOlapMemberO("[RUBRO].[PARENTH1].[5118150001]","","TRAMITES Y LICENCIAS","","000;001")</f>
        <v>TRAMITES Y LICENCIAS</v>
      </c>
      <c r="K1036" s="18" t="s">
        <v>3304</v>
      </c>
      <c r="L1036" s="18" t="s">
        <v>40</v>
      </c>
      <c r="M1036" s="28" t="s">
        <v>452</v>
      </c>
      <c r="N1036" s="18" t="s">
        <v>453</v>
      </c>
      <c r="O1036" s="18" t="s">
        <v>461</v>
      </c>
      <c r="P1036" s="28" t="s">
        <v>541</v>
      </c>
      <c r="Q1036" s="28" t="s">
        <v>495</v>
      </c>
      <c r="R1036" s="18" t="s">
        <v>40</v>
      </c>
      <c r="S1036" s="18" t="s">
        <v>3305</v>
      </c>
      <c r="T1036" s="18" t="s">
        <v>35</v>
      </c>
      <c r="U1036" s="18" t="s">
        <v>542</v>
      </c>
      <c r="V1036" s="18" t="s">
        <v>459</v>
      </c>
      <c r="W1036" s="18" t="s">
        <v>67</v>
      </c>
      <c r="X1036" s="18" t="s">
        <v>40</v>
      </c>
      <c r="Y1036" s="18" t="s">
        <v>40</v>
      </c>
      <c r="Z1036" s="19" t="s">
        <v>68</v>
      </c>
      <c r="AA1036" s="20">
        <v>307461977278</v>
      </c>
      <c r="AB1036" s="19">
        <v>87833775</v>
      </c>
      <c r="AC1036" s="21">
        <v>0</v>
      </c>
      <c r="AD1036" s="21">
        <v>0</v>
      </c>
      <c r="AE1036" s="21">
        <v>0</v>
      </c>
      <c r="AF1036" s="21">
        <v>0</v>
      </c>
      <c r="AG1036" s="21">
        <v>0</v>
      </c>
      <c r="AH1036" s="21">
        <v>0</v>
      </c>
      <c r="AI1036" s="21">
        <v>0</v>
      </c>
      <c r="AJ1036" s="21">
        <v>17566755</v>
      </c>
      <c r="AK1036" s="21">
        <v>17566755</v>
      </c>
      <c r="AL1036" s="21">
        <v>17566755</v>
      </c>
      <c r="AM1036" s="21">
        <v>17566755</v>
      </c>
      <c r="AN1036" s="21">
        <v>17566755</v>
      </c>
      <c r="AO1036" s="21">
        <v>0</v>
      </c>
      <c r="AP1036" s="21">
        <v>0</v>
      </c>
      <c r="AQ1036" s="21">
        <v>0</v>
      </c>
      <c r="AR1036" s="21">
        <v>0</v>
      </c>
    </row>
    <row r="1037" spans="8:55" ht="29" x14ac:dyDescent="0.35">
      <c r="H1037" s="16" t="str">
        <f xml:space="preserve"> _xll.EPMOlapMemberO("[CONTRATO].[PARENTH1].[C75472024]","","C75472024","","000;001")</f>
        <v>C75472024</v>
      </c>
      <c r="I1037" s="16" t="str">
        <f xml:space="preserve"> _xll.EPMOlapMemberO("[AREA].[PARENTH1].[10000000025005]","","Gcia. Administración","","000;001")</f>
        <v>Gcia. Administración</v>
      </c>
      <c r="J1037" s="17" t="str">
        <f xml:space="preserve"> _xll.EPMOlapMemberO("[RUBRO].[PARENTH1].[5118150001]","","TRAMITES Y LICENCIAS","","000;001")</f>
        <v>TRAMITES Y LICENCIAS</v>
      </c>
      <c r="K1037" s="18" t="s">
        <v>3306</v>
      </c>
      <c r="L1037" s="18" t="s">
        <v>40</v>
      </c>
      <c r="M1037" s="28" t="s">
        <v>452</v>
      </c>
      <c r="N1037" s="18" t="s">
        <v>453</v>
      </c>
      <c r="O1037" s="18" t="s">
        <v>461</v>
      </c>
      <c r="P1037" s="28" t="s">
        <v>2359</v>
      </c>
      <c r="Q1037" s="28" t="s">
        <v>495</v>
      </c>
      <c r="R1037" s="18" t="s">
        <v>40</v>
      </c>
      <c r="S1037" s="18" t="s">
        <v>432</v>
      </c>
      <c r="T1037" s="18" t="s">
        <v>35</v>
      </c>
      <c r="U1037" s="18" t="s">
        <v>3307</v>
      </c>
      <c r="V1037" s="18" t="s">
        <v>459</v>
      </c>
      <c r="W1037" s="18" t="s">
        <v>67</v>
      </c>
      <c r="X1037" s="18" t="s">
        <v>40</v>
      </c>
      <c r="Y1037" s="18" t="s">
        <v>40</v>
      </c>
      <c r="Z1037" s="19" t="s">
        <v>68</v>
      </c>
      <c r="AA1037" s="20">
        <v>307461977278</v>
      </c>
      <c r="AB1037" s="19">
        <v>25000000</v>
      </c>
      <c r="AC1037" s="21">
        <v>0</v>
      </c>
      <c r="AD1037" s="21">
        <v>0</v>
      </c>
      <c r="AE1037" s="21">
        <v>0</v>
      </c>
      <c r="AF1037" s="21">
        <v>0</v>
      </c>
      <c r="AG1037" s="21">
        <v>0</v>
      </c>
      <c r="AH1037" s="21">
        <v>0</v>
      </c>
      <c r="AI1037" s="21">
        <v>0</v>
      </c>
      <c r="AJ1037" s="21">
        <v>5000000</v>
      </c>
      <c r="AK1037" s="21">
        <v>5000000</v>
      </c>
      <c r="AL1037" s="21">
        <v>5000000</v>
      </c>
      <c r="AM1037" s="21">
        <v>5000000</v>
      </c>
      <c r="AN1037" s="21">
        <v>5000000</v>
      </c>
      <c r="AO1037" s="21">
        <v>0</v>
      </c>
      <c r="AP1037" s="21">
        <v>0</v>
      </c>
      <c r="AQ1037" s="21">
        <v>0</v>
      </c>
      <c r="AR1037" s="21">
        <v>0</v>
      </c>
    </row>
    <row r="1038" spans="8:55" ht="26" x14ac:dyDescent="0.35">
      <c r="H1038" s="16" t="str">
        <f xml:space="preserve"> _xll.EPMOlapMemberO("[CONTRATO].[PARENTH1].[C82162024]","","C82162024","","000;001")</f>
        <v>C82162024</v>
      </c>
      <c r="I1038" s="16" t="str">
        <f xml:space="preserve"> _xll.EPMOlapMemberO("[AREA].[PARENTH1].[10000000025005]","","Gcia. Administración","","000;001")</f>
        <v>Gcia. Administración</v>
      </c>
      <c r="J1038" s="17" t="str">
        <f xml:space="preserve"> _xll.EPMOlapMemberO("[RUBRO].[PARENTH1].[5118150001]","","TRAMITES Y LICENCIAS","","000;001")</f>
        <v>TRAMITES Y LICENCIAS</v>
      </c>
      <c r="K1038" s="18" t="s">
        <v>3308</v>
      </c>
      <c r="L1038" s="18" t="s">
        <v>40</v>
      </c>
      <c r="M1038" s="28" t="s">
        <v>452</v>
      </c>
      <c r="N1038" s="18" t="s">
        <v>453</v>
      </c>
      <c r="O1038" s="18" t="s">
        <v>461</v>
      </c>
      <c r="P1038" s="28" t="s">
        <v>491</v>
      </c>
      <c r="Q1038" s="28" t="s">
        <v>479</v>
      </c>
      <c r="R1038" s="18" t="s">
        <v>40</v>
      </c>
      <c r="S1038" s="18" t="s">
        <v>687</v>
      </c>
      <c r="T1038" s="18" t="s">
        <v>35</v>
      </c>
      <c r="U1038" s="18" t="s">
        <v>3309</v>
      </c>
      <c r="V1038" s="18" t="s">
        <v>459</v>
      </c>
      <c r="W1038" s="18" t="s">
        <v>67</v>
      </c>
      <c r="X1038" s="18" t="s">
        <v>40</v>
      </c>
      <c r="Y1038" s="18" t="s">
        <v>40</v>
      </c>
      <c r="Z1038" s="19" t="s">
        <v>68</v>
      </c>
      <c r="AA1038" s="20">
        <v>307461977278</v>
      </c>
      <c r="AB1038" s="19">
        <v>410000000</v>
      </c>
      <c r="AC1038" s="21">
        <v>0</v>
      </c>
      <c r="AD1038" s="21">
        <v>0</v>
      </c>
      <c r="AE1038" s="21">
        <v>0</v>
      </c>
      <c r="AF1038" s="21">
        <v>0</v>
      </c>
      <c r="AG1038" s="21">
        <v>0</v>
      </c>
      <c r="AH1038" s="21">
        <v>0</v>
      </c>
      <c r="AI1038" s="21">
        <v>0</v>
      </c>
      <c r="AJ1038" s="21">
        <v>100000000</v>
      </c>
      <c r="AK1038" s="21">
        <v>100000000</v>
      </c>
      <c r="AL1038" s="21">
        <v>100000000</v>
      </c>
      <c r="AM1038" s="21">
        <v>66000000</v>
      </c>
      <c r="AN1038" s="21">
        <v>44000000</v>
      </c>
      <c r="AO1038" s="21">
        <v>0</v>
      </c>
      <c r="AP1038" s="21">
        <v>0</v>
      </c>
      <c r="AQ1038" s="21">
        <v>0</v>
      </c>
      <c r="AR1038" s="21">
        <v>0</v>
      </c>
    </row>
    <row r="1039" spans="8:55" ht="26" x14ac:dyDescent="0.35">
      <c r="H1039" s="16" t="str">
        <f xml:space="preserve"> _xll.EPMOlapMemberO("[CONTRATO].[PARENTH1].[C77842024]","","C77842024","","000;001")</f>
        <v>C77842024</v>
      </c>
      <c r="I1039" s="16" t="str">
        <f xml:space="preserve"> _xll.EPMOlapMemberO("[AREA].[PARENTH1].[10000000025005]","","Gcia. Administración","","000;001")</f>
        <v>Gcia. Administración</v>
      </c>
      <c r="J1039" s="17" t="str">
        <f xml:space="preserve"> _xll.EPMOlapMemberO("[RUBRO].[PARENTH1].[5118150001]","","TRAMITES Y LICENCIAS","","000;001")</f>
        <v>TRAMITES Y LICENCIAS</v>
      </c>
      <c r="K1039" s="18" t="s">
        <v>3310</v>
      </c>
      <c r="L1039" s="18" t="s">
        <v>40</v>
      </c>
      <c r="M1039" s="28" t="s">
        <v>452</v>
      </c>
      <c r="N1039" s="18" t="s">
        <v>453</v>
      </c>
      <c r="O1039" s="18" t="s">
        <v>461</v>
      </c>
      <c r="P1039" s="28" t="s">
        <v>1662</v>
      </c>
      <c r="Q1039" s="28" t="s">
        <v>486</v>
      </c>
      <c r="R1039" s="18" t="s">
        <v>40</v>
      </c>
      <c r="S1039" s="18" t="s">
        <v>687</v>
      </c>
      <c r="T1039" s="18" t="s">
        <v>35</v>
      </c>
      <c r="U1039" s="18" t="s">
        <v>3311</v>
      </c>
      <c r="V1039" s="18" t="s">
        <v>459</v>
      </c>
      <c r="W1039" s="18" t="s">
        <v>67</v>
      </c>
      <c r="X1039" s="18" t="s">
        <v>40</v>
      </c>
      <c r="Y1039" s="18" t="s">
        <v>40</v>
      </c>
      <c r="Z1039" s="19" t="s">
        <v>68</v>
      </c>
      <c r="AA1039" s="20">
        <v>307461977278</v>
      </c>
      <c r="AB1039" s="19">
        <v>299500000</v>
      </c>
      <c r="AC1039" s="21">
        <v>0</v>
      </c>
      <c r="AD1039" s="21">
        <v>0</v>
      </c>
      <c r="AE1039" s="21">
        <v>0</v>
      </c>
      <c r="AF1039" s="21">
        <v>0</v>
      </c>
      <c r="AG1039" s="21">
        <v>0</v>
      </c>
      <c r="AH1039" s="21">
        <v>0</v>
      </c>
      <c r="AI1039" s="21">
        <v>0</v>
      </c>
      <c r="AJ1039" s="21">
        <v>59900000</v>
      </c>
      <c r="AK1039" s="21">
        <v>59900000</v>
      </c>
      <c r="AL1039" s="21">
        <v>59900000</v>
      </c>
      <c r="AM1039" s="21">
        <v>59900000</v>
      </c>
      <c r="AN1039" s="21">
        <v>59900000</v>
      </c>
      <c r="AO1039" s="21">
        <v>0</v>
      </c>
      <c r="AP1039" s="21">
        <v>0</v>
      </c>
      <c r="AQ1039" s="21">
        <v>0</v>
      </c>
      <c r="AR1039" s="21">
        <v>0</v>
      </c>
    </row>
    <row r="1040" spans="8:55" ht="29" x14ac:dyDescent="0.35">
      <c r="H1040" s="16" t="str">
        <f xml:space="preserve"> _xll.EPMOlapMemberO("[CONTRATO].[PARENTH1].[C77852024]","","C77852024","","000;001")</f>
        <v>C77852024</v>
      </c>
      <c r="I1040" s="16" t="str">
        <f xml:space="preserve"> _xll.EPMOlapMemberO("[AREA].[PARENTH1].[10000000025005]","","Gcia. Administración","","000;001")</f>
        <v>Gcia. Administración</v>
      </c>
      <c r="J1040" s="17" t="str">
        <f xml:space="preserve"> _xll.EPMOlapMemberO("[RUBRO].[PARENTH1].[5118150001]","","TRAMITES Y LICENCIAS","","000;001")</f>
        <v>TRAMITES Y LICENCIAS</v>
      </c>
      <c r="K1040" s="18" t="s">
        <v>3312</v>
      </c>
      <c r="L1040" s="18" t="s">
        <v>40</v>
      </c>
      <c r="M1040" s="28" t="s">
        <v>452</v>
      </c>
      <c r="N1040" s="18" t="s">
        <v>453</v>
      </c>
      <c r="O1040" s="18" t="s">
        <v>461</v>
      </c>
      <c r="P1040" s="28" t="s">
        <v>876</v>
      </c>
      <c r="Q1040" s="28" t="s">
        <v>486</v>
      </c>
      <c r="R1040" s="18" t="s">
        <v>40</v>
      </c>
      <c r="S1040" s="18" t="s">
        <v>687</v>
      </c>
      <c r="T1040" s="18" t="s">
        <v>35</v>
      </c>
      <c r="U1040" s="18" t="s">
        <v>3313</v>
      </c>
      <c r="V1040" s="18" t="s">
        <v>459</v>
      </c>
      <c r="W1040" s="18" t="s">
        <v>67</v>
      </c>
      <c r="X1040" s="18" t="s">
        <v>40</v>
      </c>
      <c r="Y1040" s="18" t="s">
        <v>40</v>
      </c>
      <c r="Z1040" s="19" t="s">
        <v>68</v>
      </c>
      <c r="AA1040" s="20">
        <v>307461977278</v>
      </c>
      <c r="AB1040" s="19">
        <v>307088000</v>
      </c>
      <c r="AC1040" s="21">
        <v>0</v>
      </c>
      <c r="AD1040" s="21">
        <v>0</v>
      </c>
      <c r="AE1040" s="21">
        <v>0</v>
      </c>
      <c r="AF1040" s="21">
        <v>0</v>
      </c>
      <c r="AG1040" s="21">
        <v>0</v>
      </c>
      <c r="AH1040" s="21">
        <v>0</v>
      </c>
      <c r="AI1040" s="21">
        <v>0</v>
      </c>
      <c r="AJ1040" s="21">
        <v>61417600</v>
      </c>
      <c r="AK1040" s="21">
        <v>61417600</v>
      </c>
      <c r="AL1040" s="21">
        <v>61417600</v>
      </c>
      <c r="AM1040" s="21">
        <v>61417600</v>
      </c>
      <c r="AN1040" s="21">
        <v>61417600</v>
      </c>
      <c r="AO1040" s="21">
        <v>0</v>
      </c>
      <c r="AP1040" s="21">
        <v>0</v>
      </c>
      <c r="AQ1040" s="21">
        <v>0</v>
      </c>
      <c r="AR1040" s="21">
        <v>0</v>
      </c>
    </row>
    <row r="1041" spans="8:44" ht="43.5" x14ac:dyDescent="0.35">
      <c r="H1041" s="16" t="str">
        <f xml:space="preserve"> _xll.EPMOlapMemberO("[CONTRATO].[PARENTH1].[C06142024]","","C06142024","","000;001")</f>
        <v>C06142024</v>
      </c>
      <c r="I1041" s="16" t="str">
        <f xml:space="preserve"> _xll.EPMOlapMemberO("[AREA].[PARENTH1].[10000000091003]","","Ofic. Tecnologías de","","000;001")</f>
        <v>Ofic. Tecnologías de</v>
      </c>
      <c r="J1041" s="17" t="str">
        <f xml:space="preserve"> _xll.EPMOlapMemberO("[RUBRO].[PARENTH1].[5160050000]","","EQUIPO DE COMPUTACION","","000;001")</f>
        <v>EQUIPO DE COMPUTACION</v>
      </c>
      <c r="K1041" s="18" t="s">
        <v>3314</v>
      </c>
      <c r="L1041" s="18" t="s">
        <v>3315</v>
      </c>
      <c r="M1041" s="28" t="s">
        <v>28</v>
      </c>
      <c r="N1041" s="18" t="s">
        <v>29</v>
      </c>
      <c r="O1041" s="18" t="s">
        <v>980</v>
      </c>
      <c r="P1041" s="28" t="s">
        <v>3316</v>
      </c>
      <c r="Q1041" s="28" t="s">
        <v>3317</v>
      </c>
      <c r="R1041" s="18" t="s">
        <v>290</v>
      </c>
      <c r="S1041" s="18" t="s">
        <v>687</v>
      </c>
      <c r="T1041" s="18" t="s">
        <v>245</v>
      </c>
      <c r="U1041" s="18" t="s">
        <v>3318</v>
      </c>
      <c r="V1041" s="18" t="s">
        <v>131</v>
      </c>
      <c r="W1041" s="18" t="s">
        <v>67</v>
      </c>
      <c r="X1041" s="18" t="s">
        <v>39</v>
      </c>
      <c r="Y1041" s="18" t="s">
        <v>40</v>
      </c>
      <c r="Z1041" s="19" t="s">
        <v>942</v>
      </c>
      <c r="AA1041" s="20">
        <v>23835068483</v>
      </c>
      <c r="AB1041" s="19">
        <v>13447000</v>
      </c>
      <c r="AC1041" s="21">
        <v>0</v>
      </c>
      <c r="AD1041" s="21">
        <v>0</v>
      </c>
      <c r="AE1041" s="21">
        <v>0</v>
      </c>
      <c r="AF1041" s="21">
        <v>0</v>
      </c>
      <c r="AG1041" s="21">
        <v>0</v>
      </c>
      <c r="AH1041" s="21">
        <v>0</v>
      </c>
      <c r="AI1041" s="21">
        <v>0</v>
      </c>
      <c r="AJ1041" s="21">
        <v>13447000</v>
      </c>
      <c r="AK1041" s="21">
        <v>0</v>
      </c>
      <c r="AL1041" s="21">
        <v>0</v>
      </c>
      <c r="AM1041" s="21">
        <v>0</v>
      </c>
      <c r="AN1041" s="21">
        <v>0</v>
      </c>
      <c r="AO1041" s="21">
        <v>0</v>
      </c>
      <c r="AP1041" s="21">
        <v>0</v>
      </c>
      <c r="AQ1041" s="21">
        <v>0</v>
      </c>
      <c r="AR1041" s="21">
        <v>0</v>
      </c>
    </row>
    <row r="1042" spans="8:44" x14ac:dyDescent="0.35">
      <c r="H1042" s="16" t="str">
        <f xml:space="preserve"> _xll.EPMOlapMemberO("[CONTRATO].[PARENTH1].[C86102024]","","C86102024","","000;001")</f>
        <v>C86102024</v>
      </c>
      <c r="I1042" s="16" t="str">
        <f xml:space="preserve"> _xll.EPMOlapMemberO("[AREA].[PARENTH1].[10000000025001]","","Vice. de Promoción y","","000;001")</f>
        <v>Vice. de Promoción y</v>
      </c>
      <c r="J1042" s="17" t="str">
        <f xml:space="preserve"> _xll.EPMOlapMemberO("[RUBRO].[PARENTH1].[5130200000]","","AVALUOS","","000;001")</f>
        <v>AVALUOS</v>
      </c>
      <c r="K1042" s="18" t="s">
        <v>3319</v>
      </c>
      <c r="L1042" s="18" t="s">
        <v>40</v>
      </c>
      <c r="M1042" s="28" t="s">
        <v>1557</v>
      </c>
      <c r="N1042" s="18" t="s">
        <v>29</v>
      </c>
      <c r="O1042" s="18" t="s">
        <v>61</v>
      </c>
      <c r="P1042" s="28" t="s">
        <v>1830</v>
      </c>
      <c r="Q1042" s="28" t="s">
        <v>1823</v>
      </c>
      <c r="R1042" s="18" t="s">
        <v>40</v>
      </c>
      <c r="S1042" s="18" t="s">
        <v>3189</v>
      </c>
      <c r="T1042" s="18" t="s">
        <v>465</v>
      </c>
      <c r="U1042" s="18" t="s">
        <v>3320</v>
      </c>
      <c r="V1042" s="18" t="s">
        <v>459</v>
      </c>
      <c r="W1042" s="18" t="s">
        <v>67</v>
      </c>
      <c r="X1042" s="18" t="s">
        <v>40</v>
      </c>
      <c r="Y1042" s="18" t="s">
        <v>40</v>
      </c>
      <c r="Z1042" s="19" t="s">
        <v>68</v>
      </c>
      <c r="AA1042" s="20">
        <v>25062429220</v>
      </c>
      <c r="AB1042" s="19">
        <v>1310000000</v>
      </c>
      <c r="AC1042" s="21">
        <v>0</v>
      </c>
      <c r="AD1042" s="21">
        <v>0</v>
      </c>
      <c r="AE1042" s="21">
        <v>0</v>
      </c>
      <c r="AF1042" s="21">
        <v>0</v>
      </c>
      <c r="AG1042" s="21">
        <v>0</v>
      </c>
      <c r="AH1042" s="21">
        <v>0</v>
      </c>
      <c r="AI1042" s="21">
        <v>1310000000</v>
      </c>
      <c r="AJ1042" s="21">
        <v>0</v>
      </c>
      <c r="AK1042" s="21">
        <v>0</v>
      </c>
      <c r="AL1042" s="21">
        <v>0</v>
      </c>
      <c r="AM1042" s="21">
        <v>0</v>
      </c>
      <c r="AN1042" s="21">
        <v>0</v>
      </c>
      <c r="AO1042" s="21">
        <v>0</v>
      </c>
      <c r="AP1042" s="21">
        <v>0</v>
      </c>
      <c r="AQ1042" s="21">
        <v>0</v>
      </c>
      <c r="AR1042" s="21">
        <v>0</v>
      </c>
    </row>
    <row r="1043" spans="8:44" ht="26" x14ac:dyDescent="0.35">
      <c r="H1043" s="16" t="str">
        <f xml:space="preserve"> _xll.EPMOlapMemberO("[CONTRATO].[PARENTH1].[C80452024]","","C80452024","","000;001")</f>
        <v>C80452024</v>
      </c>
      <c r="I1043" s="16" t="str">
        <f xml:space="preserve"> _xll.EPMOlapMemberO("[AREA].[PARENTH1].[10000000025005]","","Gcia. Administración","","000;001")</f>
        <v>Gcia. Administración</v>
      </c>
      <c r="J1043" s="17" t="str">
        <f xml:space="preserve"> _xll.EPMOlapMemberO("[RUBRO].[PARENTH1].[5118150001]","","TRAMITES Y LICENCIAS","","000;001")</f>
        <v>TRAMITES Y LICENCIAS</v>
      </c>
      <c r="K1043" s="18" t="s">
        <v>3321</v>
      </c>
      <c r="L1043" s="18" t="s">
        <v>40</v>
      </c>
      <c r="M1043" s="28" t="s">
        <v>452</v>
      </c>
      <c r="N1043" s="18" t="s">
        <v>453</v>
      </c>
      <c r="O1043" s="18" t="s">
        <v>461</v>
      </c>
      <c r="P1043" s="28" t="s">
        <v>783</v>
      </c>
      <c r="Q1043" s="28" t="s">
        <v>705</v>
      </c>
      <c r="R1043" s="18" t="s">
        <v>40</v>
      </c>
      <c r="S1043" s="18" t="s">
        <v>687</v>
      </c>
      <c r="T1043" s="18" t="s">
        <v>35</v>
      </c>
      <c r="U1043" s="18" t="s">
        <v>766</v>
      </c>
      <c r="V1043" s="18" t="s">
        <v>459</v>
      </c>
      <c r="W1043" s="18" t="s">
        <v>67</v>
      </c>
      <c r="X1043" s="18" t="s">
        <v>40</v>
      </c>
      <c r="Y1043" s="18" t="s">
        <v>40</v>
      </c>
      <c r="Z1043" s="19" t="s">
        <v>68</v>
      </c>
      <c r="AA1043" s="20">
        <v>307461977278</v>
      </c>
      <c r="AB1043" s="19">
        <v>50000000</v>
      </c>
      <c r="AC1043" s="21">
        <v>0</v>
      </c>
      <c r="AD1043" s="21">
        <v>0</v>
      </c>
      <c r="AE1043" s="21">
        <v>0</v>
      </c>
      <c r="AF1043" s="21">
        <v>0</v>
      </c>
      <c r="AG1043" s="21">
        <v>0</v>
      </c>
      <c r="AH1043" s="21">
        <v>0</v>
      </c>
      <c r="AI1043" s="21">
        <v>0</v>
      </c>
      <c r="AJ1043" s="21">
        <v>10000000</v>
      </c>
      <c r="AK1043" s="21">
        <v>10000000</v>
      </c>
      <c r="AL1043" s="21">
        <v>10000000</v>
      </c>
      <c r="AM1043" s="21">
        <v>10000000</v>
      </c>
      <c r="AN1043" s="21">
        <v>10000000</v>
      </c>
      <c r="AO1043" s="21">
        <v>0</v>
      </c>
      <c r="AP1043" s="21">
        <v>0</v>
      </c>
      <c r="AQ1043" s="21">
        <v>0</v>
      </c>
      <c r="AR1043" s="21">
        <v>0</v>
      </c>
    </row>
    <row r="1044" spans="8:44" ht="43.5" x14ac:dyDescent="0.35">
      <c r="H1044" s="16" t="str">
        <f xml:space="preserve"> _xll.EPMOlapMemberO("[CONTRATO].[PARENTH1].[C80462024]","","C80462024","","000;001")</f>
        <v>C80462024</v>
      </c>
      <c r="I1044" s="16" t="str">
        <f xml:space="preserve"> _xll.EPMOlapMemberO("[AREA].[PARENTH1].[10000000025005]","","Gcia. Administración","","000;001")</f>
        <v>Gcia. Administración</v>
      </c>
      <c r="J1044" s="17" t="str">
        <f xml:space="preserve"> _xll.EPMOlapMemberO("[RUBRO].[PARENTH1].[5118150001]","","TRAMITES Y LICENCIAS","","000;001")</f>
        <v>TRAMITES Y LICENCIAS</v>
      </c>
      <c r="K1044" s="18" t="s">
        <v>3322</v>
      </c>
      <c r="L1044" s="18" t="s">
        <v>40</v>
      </c>
      <c r="M1044" s="28" t="s">
        <v>452</v>
      </c>
      <c r="N1044" s="18" t="s">
        <v>453</v>
      </c>
      <c r="O1044" s="18" t="s">
        <v>461</v>
      </c>
      <c r="P1044" s="28" t="s">
        <v>779</v>
      </c>
      <c r="Q1044" s="28" t="s">
        <v>705</v>
      </c>
      <c r="R1044" s="18" t="s">
        <v>40</v>
      </c>
      <c r="S1044" s="18" t="s">
        <v>687</v>
      </c>
      <c r="T1044" s="18" t="s">
        <v>35</v>
      </c>
      <c r="U1044" s="18" t="s">
        <v>766</v>
      </c>
      <c r="V1044" s="18" t="s">
        <v>459</v>
      </c>
      <c r="W1044" s="18" t="s">
        <v>67</v>
      </c>
      <c r="X1044" s="18" t="s">
        <v>40</v>
      </c>
      <c r="Y1044" s="18" t="s">
        <v>40</v>
      </c>
      <c r="Z1044" s="19" t="s">
        <v>68</v>
      </c>
      <c r="AA1044" s="20">
        <v>307461977278</v>
      </c>
      <c r="AB1044" s="19">
        <v>30000000</v>
      </c>
      <c r="AC1044" s="21">
        <v>0</v>
      </c>
      <c r="AD1044" s="21">
        <v>0</v>
      </c>
      <c r="AE1044" s="21">
        <v>0</v>
      </c>
      <c r="AF1044" s="21">
        <v>0</v>
      </c>
      <c r="AG1044" s="21">
        <v>0</v>
      </c>
      <c r="AH1044" s="21">
        <v>0</v>
      </c>
      <c r="AI1044" s="21">
        <v>0</v>
      </c>
      <c r="AJ1044" s="21">
        <v>5000000</v>
      </c>
      <c r="AK1044" s="21">
        <v>5000000</v>
      </c>
      <c r="AL1044" s="21">
        <v>8000000</v>
      </c>
      <c r="AM1044" s="21">
        <v>5000000</v>
      </c>
      <c r="AN1044" s="21">
        <v>7000000</v>
      </c>
      <c r="AO1044" s="21">
        <v>0</v>
      </c>
      <c r="AP1044" s="21">
        <v>0</v>
      </c>
      <c r="AQ1044" s="21">
        <v>0</v>
      </c>
      <c r="AR1044" s="21">
        <v>0</v>
      </c>
    </row>
    <row r="1045" spans="8:44" ht="26" x14ac:dyDescent="0.35">
      <c r="H1045" s="16" t="str">
        <f xml:space="preserve"> _xll.EPMOlapMemberO("[CONTRATO].[PARENTH1].[C80472024]","","C80472024","","000;001")</f>
        <v>C80472024</v>
      </c>
      <c r="I1045" s="16" t="str">
        <f xml:space="preserve"> _xll.EPMOlapMemberO("[AREA].[PARENTH1].[10000000025005]","","Gcia. Administración","","000;001")</f>
        <v>Gcia. Administración</v>
      </c>
      <c r="J1045" s="17" t="str">
        <f xml:space="preserve"> _xll.EPMOlapMemberO("[RUBRO].[PARENTH1].[5118150001]","","TRAMITES Y LICENCIAS","","000;001")</f>
        <v>TRAMITES Y LICENCIAS</v>
      </c>
      <c r="K1045" s="18" t="s">
        <v>3323</v>
      </c>
      <c r="L1045" s="18" t="s">
        <v>40</v>
      </c>
      <c r="M1045" s="28" t="s">
        <v>452</v>
      </c>
      <c r="N1045" s="18" t="s">
        <v>453</v>
      </c>
      <c r="O1045" s="18" t="s">
        <v>461</v>
      </c>
      <c r="P1045" s="28" t="s">
        <v>765</v>
      </c>
      <c r="Q1045" s="28" t="s">
        <v>705</v>
      </c>
      <c r="R1045" s="18" t="s">
        <v>40</v>
      </c>
      <c r="S1045" s="18" t="s">
        <v>687</v>
      </c>
      <c r="T1045" s="18" t="s">
        <v>35</v>
      </c>
      <c r="U1045" s="18" t="s">
        <v>766</v>
      </c>
      <c r="V1045" s="18" t="s">
        <v>459</v>
      </c>
      <c r="W1045" s="18" t="s">
        <v>67</v>
      </c>
      <c r="X1045" s="18" t="s">
        <v>40</v>
      </c>
      <c r="Y1045" s="18" t="s">
        <v>40</v>
      </c>
      <c r="Z1045" s="19" t="s">
        <v>68</v>
      </c>
      <c r="AA1045" s="20">
        <v>307461977278</v>
      </c>
      <c r="AB1045" s="19">
        <v>100000000</v>
      </c>
      <c r="AC1045" s="21">
        <v>0</v>
      </c>
      <c r="AD1045" s="21">
        <v>0</v>
      </c>
      <c r="AE1045" s="21">
        <v>0</v>
      </c>
      <c r="AF1045" s="21">
        <v>0</v>
      </c>
      <c r="AG1045" s="21">
        <v>0</v>
      </c>
      <c r="AH1045" s="21">
        <v>0</v>
      </c>
      <c r="AI1045" s="21">
        <v>0</v>
      </c>
      <c r="AJ1045" s="21">
        <v>5000000</v>
      </c>
      <c r="AK1045" s="21">
        <v>25000000</v>
      </c>
      <c r="AL1045" s="21">
        <v>20000000</v>
      </c>
      <c r="AM1045" s="21">
        <v>30000000</v>
      </c>
      <c r="AN1045" s="21">
        <v>20000000</v>
      </c>
      <c r="AO1045" s="21">
        <v>0</v>
      </c>
      <c r="AP1045" s="21">
        <v>0</v>
      </c>
      <c r="AQ1045" s="21">
        <v>0</v>
      </c>
      <c r="AR1045" s="21">
        <v>0</v>
      </c>
    </row>
    <row r="1046" spans="8:44" ht="26" x14ac:dyDescent="0.35">
      <c r="H1046" s="16" t="str">
        <f xml:space="preserve"> _xll.EPMOlapMemberO("[CONTRATO].[PARENTH1].[C80482024]","","C80482024","","000;001")</f>
        <v>C80482024</v>
      </c>
      <c r="I1046" s="16" t="str">
        <f xml:space="preserve"> _xll.EPMOlapMemberO("[AREA].[PARENTH1].[10000000025005]","","Gcia. Administración","","000;001")</f>
        <v>Gcia. Administración</v>
      </c>
      <c r="J1046" s="17" t="str">
        <f xml:space="preserve"> _xll.EPMOlapMemberO("[RUBRO].[PARENTH1].[5118150001]","","TRAMITES Y LICENCIAS","","000;001")</f>
        <v>TRAMITES Y LICENCIAS</v>
      </c>
      <c r="K1046" s="18" t="s">
        <v>3324</v>
      </c>
      <c r="L1046" s="18" t="s">
        <v>40</v>
      </c>
      <c r="M1046" s="28" t="s">
        <v>452</v>
      </c>
      <c r="N1046" s="18" t="s">
        <v>453</v>
      </c>
      <c r="O1046" s="18" t="s">
        <v>461</v>
      </c>
      <c r="P1046" s="28" t="s">
        <v>785</v>
      </c>
      <c r="Q1046" s="28" t="s">
        <v>705</v>
      </c>
      <c r="R1046" s="18" t="s">
        <v>40</v>
      </c>
      <c r="S1046" s="18" t="s">
        <v>687</v>
      </c>
      <c r="T1046" s="18" t="s">
        <v>35</v>
      </c>
      <c r="U1046" s="18" t="s">
        <v>766</v>
      </c>
      <c r="V1046" s="18" t="s">
        <v>459</v>
      </c>
      <c r="W1046" s="18" t="s">
        <v>67</v>
      </c>
      <c r="X1046" s="18" t="s">
        <v>40</v>
      </c>
      <c r="Y1046" s="18" t="s">
        <v>40</v>
      </c>
      <c r="Z1046" s="19" t="s">
        <v>68</v>
      </c>
      <c r="AA1046" s="20">
        <v>307461977278</v>
      </c>
      <c r="AB1046" s="19">
        <v>10000000</v>
      </c>
      <c r="AC1046" s="21">
        <v>0</v>
      </c>
      <c r="AD1046" s="21">
        <v>0</v>
      </c>
      <c r="AE1046" s="21">
        <v>0</v>
      </c>
      <c r="AF1046" s="21">
        <v>0</v>
      </c>
      <c r="AG1046" s="21">
        <v>0</v>
      </c>
      <c r="AH1046" s="21">
        <v>0</v>
      </c>
      <c r="AI1046" s="21">
        <v>0</v>
      </c>
      <c r="AJ1046" s="21">
        <v>1500000</v>
      </c>
      <c r="AK1046" s="21">
        <v>2500000</v>
      </c>
      <c r="AL1046" s="21">
        <v>2000000</v>
      </c>
      <c r="AM1046" s="21">
        <v>2500000</v>
      </c>
      <c r="AN1046" s="21">
        <v>1500000</v>
      </c>
      <c r="AO1046" s="21">
        <v>0</v>
      </c>
      <c r="AP1046" s="21">
        <v>0</v>
      </c>
      <c r="AQ1046" s="21">
        <v>0</v>
      </c>
      <c r="AR1046" s="21">
        <v>0</v>
      </c>
    </row>
    <row r="1047" spans="8:44" ht="29" x14ac:dyDescent="0.35">
      <c r="H1047" s="16" t="str">
        <f xml:space="preserve"> _xll.EPMOlapMemberO("[CONTRATO].[PARENTH1].[C80492024]","","C80492024","","000;001")</f>
        <v>C80492024</v>
      </c>
      <c r="I1047" s="16" t="str">
        <f xml:space="preserve"> _xll.EPMOlapMemberO("[AREA].[PARENTH1].[10000000025005]","","Gcia. Administración","","000;001")</f>
        <v>Gcia. Administración</v>
      </c>
      <c r="J1047" s="17" t="str">
        <f xml:space="preserve"> _xll.EPMOlapMemberO("[RUBRO].[PARENTH1].[5118150001]","","TRAMITES Y LICENCIAS","","000;001")</f>
        <v>TRAMITES Y LICENCIAS</v>
      </c>
      <c r="K1047" s="18" t="s">
        <v>3325</v>
      </c>
      <c r="L1047" s="18" t="s">
        <v>40</v>
      </c>
      <c r="M1047" s="28" t="s">
        <v>452</v>
      </c>
      <c r="N1047" s="18" t="s">
        <v>453</v>
      </c>
      <c r="O1047" s="18" t="s">
        <v>461</v>
      </c>
      <c r="P1047" s="28" t="s">
        <v>771</v>
      </c>
      <c r="Q1047" s="28" t="s">
        <v>705</v>
      </c>
      <c r="R1047" s="18" t="s">
        <v>40</v>
      </c>
      <c r="S1047" s="18" t="s">
        <v>687</v>
      </c>
      <c r="T1047" s="18" t="s">
        <v>35</v>
      </c>
      <c r="U1047" s="18" t="s">
        <v>766</v>
      </c>
      <c r="V1047" s="18" t="s">
        <v>459</v>
      </c>
      <c r="W1047" s="18" t="s">
        <v>67</v>
      </c>
      <c r="X1047" s="18" t="s">
        <v>40</v>
      </c>
      <c r="Y1047" s="18" t="s">
        <v>40</v>
      </c>
      <c r="Z1047" s="19" t="s">
        <v>68</v>
      </c>
      <c r="AA1047" s="20">
        <v>307461977278</v>
      </c>
      <c r="AB1047" s="19">
        <v>200000000</v>
      </c>
      <c r="AC1047" s="21">
        <v>0</v>
      </c>
      <c r="AD1047" s="21">
        <v>0</v>
      </c>
      <c r="AE1047" s="21">
        <v>0</v>
      </c>
      <c r="AF1047" s="21">
        <v>0</v>
      </c>
      <c r="AG1047" s="21">
        <v>0</v>
      </c>
      <c r="AH1047" s="21">
        <v>0</v>
      </c>
      <c r="AI1047" s="21">
        <v>0</v>
      </c>
      <c r="AJ1047" s="21">
        <v>30000000</v>
      </c>
      <c r="AK1047" s="21">
        <v>50000000</v>
      </c>
      <c r="AL1047" s="21">
        <v>50000000</v>
      </c>
      <c r="AM1047" s="21">
        <v>20000000</v>
      </c>
      <c r="AN1047" s="21">
        <v>50000000</v>
      </c>
      <c r="AO1047" s="21">
        <v>0</v>
      </c>
      <c r="AP1047" s="21">
        <v>0</v>
      </c>
      <c r="AQ1047" s="21">
        <v>0</v>
      </c>
      <c r="AR1047" s="21">
        <v>0</v>
      </c>
    </row>
    <row r="1048" spans="8:44" ht="29" x14ac:dyDescent="0.35">
      <c r="H1048" s="16" t="str">
        <f xml:space="preserve"> _xll.EPMOlapMemberO("[CONTRATO].[PARENTH1].[C80502024]","","C80502024","","000;001")</f>
        <v>C80502024</v>
      </c>
      <c r="I1048" s="16" t="str">
        <f xml:space="preserve"> _xll.EPMOlapMemberO("[AREA].[PARENTH1].[10000000025005]","","Gcia. Administración","","000;001")</f>
        <v>Gcia. Administración</v>
      </c>
      <c r="J1048" s="17" t="str">
        <f xml:space="preserve"> _xll.EPMOlapMemberO("[RUBRO].[PARENTH1].[5118150001]","","TRAMITES Y LICENCIAS","","000;001")</f>
        <v>TRAMITES Y LICENCIAS</v>
      </c>
      <c r="K1048" s="18" t="s">
        <v>3326</v>
      </c>
      <c r="L1048" s="18" t="s">
        <v>40</v>
      </c>
      <c r="M1048" s="28" t="s">
        <v>452</v>
      </c>
      <c r="N1048" s="18" t="s">
        <v>453</v>
      </c>
      <c r="O1048" s="18" t="s">
        <v>461</v>
      </c>
      <c r="P1048" s="28" t="s">
        <v>793</v>
      </c>
      <c r="Q1048" s="28" t="s">
        <v>705</v>
      </c>
      <c r="R1048" s="18" t="s">
        <v>40</v>
      </c>
      <c r="S1048" s="18" t="s">
        <v>687</v>
      </c>
      <c r="T1048" s="18" t="s">
        <v>35</v>
      </c>
      <c r="U1048" s="18" t="s">
        <v>766</v>
      </c>
      <c r="V1048" s="18" t="s">
        <v>459</v>
      </c>
      <c r="W1048" s="18" t="s">
        <v>67</v>
      </c>
      <c r="X1048" s="18" t="s">
        <v>40</v>
      </c>
      <c r="Y1048" s="18" t="s">
        <v>40</v>
      </c>
      <c r="Z1048" s="19" t="s">
        <v>68</v>
      </c>
      <c r="AA1048" s="20">
        <v>307461977278</v>
      </c>
      <c r="AB1048" s="19">
        <v>35000000</v>
      </c>
      <c r="AC1048" s="21">
        <v>0</v>
      </c>
      <c r="AD1048" s="21">
        <v>0</v>
      </c>
      <c r="AE1048" s="21">
        <v>0</v>
      </c>
      <c r="AF1048" s="21">
        <v>0</v>
      </c>
      <c r="AG1048" s="21">
        <v>0</v>
      </c>
      <c r="AH1048" s="21">
        <v>0</v>
      </c>
      <c r="AI1048" s="21">
        <v>0</v>
      </c>
      <c r="AJ1048" s="21">
        <v>5000000</v>
      </c>
      <c r="AK1048" s="21">
        <v>5000000</v>
      </c>
      <c r="AL1048" s="21">
        <v>10000000</v>
      </c>
      <c r="AM1048" s="21">
        <v>10000000</v>
      </c>
      <c r="AN1048" s="21">
        <v>5000000</v>
      </c>
      <c r="AO1048" s="21">
        <v>0</v>
      </c>
      <c r="AP1048" s="21">
        <v>0</v>
      </c>
      <c r="AQ1048" s="21">
        <v>0</v>
      </c>
      <c r="AR1048" s="21">
        <v>0</v>
      </c>
    </row>
    <row r="1049" spans="8:44" ht="29" x14ac:dyDescent="0.35">
      <c r="H1049" s="16" t="str">
        <f xml:space="preserve"> _xll.EPMOlapMemberO("[CONTRATO].[PARENTH1].[C80512024]","","C80512024","","000;001")</f>
        <v>C80512024</v>
      </c>
      <c r="I1049" s="16" t="str">
        <f xml:space="preserve"> _xll.EPMOlapMemberO("[AREA].[PARENTH1].[10000000025005]","","Gcia. Administración","","000;001")</f>
        <v>Gcia. Administración</v>
      </c>
      <c r="J1049" s="17" t="str">
        <f xml:space="preserve"> _xll.EPMOlapMemberO("[RUBRO].[PARENTH1].[5118150001]","","TRAMITES Y LICENCIAS","","000;001")</f>
        <v>TRAMITES Y LICENCIAS</v>
      </c>
      <c r="K1049" s="18" t="s">
        <v>3327</v>
      </c>
      <c r="L1049" s="18" t="s">
        <v>40</v>
      </c>
      <c r="M1049" s="28" t="s">
        <v>452</v>
      </c>
      <c r="N1049" s="18" t="s">
        <v>453</v>
      </c>
      <c r="O1049" s="18" t="s">
        <v>461</v>
      </c>
      <c r="P1049" s="28" t="s">
        <v>775</v>
      </c>
      <c r="Q1049" s="28" t="s">
        <v>705</v>
      </c>
      <c r="R1049" s="18" t="s">
        <v>40</v>
      </c>
      <c r="S1049" s="18" t="s">
        <v>687</v>
      </c>
      <c r="T1049" s="18" t="s">
        <v>35</v>
      </c>
      <c r="U1049" s="18" t="s">
        <v>766</v>
      </c>
      <c r="V1049" s="18" t="s">
        <v>459</v>
      </c>
      <c r="W1049" s="18" t="s">
        <v>67</v>
      </c>
      <c r="X1049" s="18" t="s">
        <v>40</v>
      </c>
      <c r="Y1049" s="18" t="s">
        <v>40</v>
      </c>
      <c r="Z1049" s="19" t="s">
        <v>68</v>
      </c>
      <c r="AA1049" s="20">
        <v>307461977278</v>
      </c>
      <c r="AB1049" s="19">
        <v>485000000</v>
      </c>
      <c r="AC1049" s="21">
        <v>0</v>
      </c>
      <c r="AD1049" s="21">
        <v>0</v>
      </c>
      <c r="AE1049" s="21">
        <v>0</v>
      </c>
      <c r="AF1049" s="21">
        <v>0</v>
      </c>
      <c r="AG1049" s="21">
        <v>0</v>
      </c>
      <c r="AH1049" s="21">
        <v>0</v>
      </c>
      <c r="AI1049" s="21">
        <v>0</v>
      </c>
      <c r="AJ1049" s="21">
        <v>70000000</v>
      </c>
      <c r="AK1049" s="21">
        <v>70000000</v>
      </c>
      <c r="AL1049" s="21">
        <v>150000000</v>
      </c>
      <c r="AM1049" s="21">
        <v>75000000</v>
      </c>
      <c r="AN1049" s="21">
        <v>120000000</v>
      </c>
      <c r="AO1049" s="21">
        <v>0</v>
      </c>
      <c r="AP1049" s="21">
        <v>0</v>
      </c>
      <c r="AQ1049" s="21">
        <v>0</v>
      </c>
      <c r="AR1049" s="21">
        <v>0</v>
      </c>
    </row>
    <row r="1050" spans="8:44" ht="26" x14ac:dyDescent="0.35">
      <c r="H1050" s="16" t="str">
        <f xml:space="preserve"> _xll.EPMOlapMemberO("[CONTRATO].[PARENTH1].[C20122024]","","C20122024","","000;001")</f>
        <v>C20122024</v>
      </c>
      <c r="I1050" s="16" t="str">
        <f xml:space="preserve"> _xll.EPMOlapMemberO("[AREA].[PARENTH1].[10000000095005]","","Gcia. Talento Humano","","000;001")</f>
        <v>Gcia. Talento Humano</v>
      </c>
      <c r="J1050" s="17" t="str">
        <f xml:space="preserve"> _xll.EPMOlapMemberO("[RUBRO].[PARENTH1].[5120260001]","","CAPACITACION DE PERSONAL","","000;001")</f>
        <v>CAPACITACION DE PERSONAL</v>
      </c>
      <c r="K1050" s="18" t="s">
        <v>3328</v>
      </c>
      <c r="L1050" s="18" t="s">
        <v>40</v>
      </c>
      <c r="M1050" s="28" t="s">
        <v>2457</v>
      </c>
      <c r="N1050" s="18" t="s">
        <v>2489</v>
      </c>
      <c r="O1050" s="18" t="s">
        <v>2695</v>
      </c>
      <c r="P1050" s="28" t="s">
        <v>2879</v>
      </c>
      <c r="Q1050" s="28" t="s">
        <v>2895</v>
      </c>
      <c r="R1050" s="18" t="s">
        <v>40</v>
      </c>
      <c r="S1050" s="18" t="s">
        <v>940</v>
      </c>
      <c r="T1050" s="18" t="s">
        <v>35</v>
      </c>
      <c r="U1050" s="18" t="s">
        <v>3329</v>
      </c>
      <c r="V1050" s="18" t="s">
        <v>2462</v>
      </c>
      <c r="W1050" s="18" t="s">
        <v>67</v>
      </c>
      <c r="X1050" s="18" t="s">
        <v>68</v>
      </c>
      <c r="Y1050" s="18" t="s">
        <v>3330</v>
      </c>
      <c r="Z1050" s="19" t="s">
        <v>68</v>
      </c>
      <c r="AA1050" s="20">
        <v>0</v>
      </c>
      <c r="AB1050" s="19">
        <v>270000000</v>
      </c>
      <c r="AC1050" s="21">
        <v>0</v>
      </c>
      <c r="AD1050" s="21">
        <v>0</v>
      </c>
      <c r="AE1050" s="21">
        <v>0</v>
      </c>
      <c r="AF1050" s="21">
        <v>0</v>
      </c>
      <c r="AG1050" s="21">
        <v>0</v>
      </c>
      <c r="AH1050" s="21">
        <v>0</v>
      </c>
      <c r="AI1050" s="21">
        <v>45000000</v>
      </c>
      <c r="AJ1050" s="21">
        <v>45000000</v>
      </c>
      <c r="AK1050" s="21">
        <v>45000000</v>
      </c>
      <c r="AL1050" s="21">
        <v>45000000</v>
      </c>
      <c r="AM1050" s="21">
        <v>45000000</v>
      </c>
      <c r="AN1050" s="21">
        <v>45000000</v>
      </c>
      <c r="AO1050" s="21">
        <v>0</v>
      </c>
      <c r="AP1050" s="21">
        <v>0</v>
      </c>
      <c r="AQ1050" s="21">
        <v>0</v>
      </c>
      <c r="AR1050" s="21">
        <v>0</v>
      </c>
    </row>
    <row r="1051" spans="8:44" x14ac:dyDescent="0.35">
      <c r="H1051" s="16" t="str">
        <f xml:space="preserve"> _xll.EPMOlapMemberO("[CONTRATO].[PARENTH1].[C15432024]","","C15432024","","000;001")</f>
        <v>C15432024</v>
      </c>
      <c r="I1051" s="16" t="str">
        <f xml:space="preserve"> _xll.EPMOlapMemberO("[AREA].[PARENTH1].[10000000010001]","","Ofic. Estratégia y D","","000;001")</f>
        <v>Ofic. Estratégia y D</v>
      </c>
      <c r="J1051" s="17" t="str">
        <f xml:space="preserve"> _xll.EPMOlapMemberO("[RUBRO].[PARENTH1].[5130200000]","","AVALUOS","","000;001")</f>
        <v>AVALUOS</v>
      </c>
      <c r="K1051" s="18" t="s">
        <v>3331</v>
      </c>
      <c r="L1051" s="18" t="s">
        <v>40</v>
      </c>
      <c r="M1051" s="28" t="s">
        <v>2028</v>
      </c>
      <c r="N1051" s="18" t="s">
        <v>2029</v>
      </c>
      <c r="O1051" s="18" t="s">
        <v>61</v>
      </c>
      <c r="P1051" s="28" t="s">
        <v>1226</v>
      </c>
      <c r="Q1051" s="28" t="s">
        <v>3332</v>
      </c>
      <c r="R1051" s="18" t="s">
        <v>1139</v>
      </c>
      <c r="S1051" s="18" t="s">
        <v>1930</v>
      </c>
      <c r="T1051" s="18" t="s">
        <v>35</v>
      </c>
      <c r="U1051" s="18" t="s">
        <v>3333</v>
      </c>
      <c r="V1051" s="18" t="s">
        <v>89</v>
      </c>
      <c r="W1051" s="18" t="s">
        <v>67</v>
      </c>
      <c r="X1051" s="18" t="s">
        <v>2114</v>
      </c>
      <c r="Y1051" s="18" t="s">
        <v>40</v>
      </c>
      <c r="Z1051" s="19" t="s">
        <v>68</v>
      </c>
      <c r="AA1051" s="20">
        <v>13987711034</v>
      </c>
      <c r="AB1051" s="19">
        <v>58229933</v>
      </c>
      <c r="AC1051" s="21">
        <v>0</v>
      </c>
      <c r="AD1051" s="21">
        <v>0</v>
      </c>
      <c r="AE1051" s="21">
        <v>0</v>
      </c>
      <c r="AF1051" s="21">
        <v>0</v>
      </c>
      <c r="AG1051" s="21">
        <v>0</v>
      </c>
      <c r="AH1051" s="21">
        <v>0</v>
      </c>
      <c r="AI1051" s="21">
        <v>0</v>
      </c>
      <c r="AJ1051" s="21">
        <v>0</v>
      </c>
      <c r="AK1051" s="21">
        <v>0</v>
      </c>
      <c r="AL1051" s="21">
        <v>0</v>
      </c>
      <c r="AM1051" s="21">
        <v>0</v>
      </c>
      <c r="AN1051" s="21">
        <v>58229933</v>
      </c>
      <c r="AO1051" s="21">
        <v>0</v>
      </c>
      <c r="AP1051" s="21">
        <v>0</v>
      </c>
      <c r="AQ1051" s="21">
        <v>0</v>
      </c>
      <c r="AR1051" s="21">
        <v>0</v>
      </c>
    </row>
    <row r="1052" spans="8:44" ht="43.5" x14ac:dyDescent="0.35">
      <c r="H1052" s="16" t="str">
        <f xml:space="preserve"> _xll.EPMOlapMemberO("[CONTRATO].[PARENTH1].[C56562024]","","C56562024","","000;001")</f>
        <v>C56562024</v>
      </c>
      <c r="I1052" s="16" t="str">
        <f xml:space="preserve"> _xll.EPMOlapMemberO("[AREA].[PARENTH1].[10000000033003]","","Gcia. Logística","","000;001")</f>
        <v>Gcia. Logística</v>
      </c>
      <c r="J1052" s="17" t="str">
        <f xml:space="preserve"> _xll.EPMOlapMemberO("[RUBRO].[PARENTH1].[5145050001]","","EQUIPO DE COMPUTO GER. ADMINISTRATIVA","","000;001")</f>
        <v>EQUIPO DE COMPUTO GER. ADMINISTRATIVA</v>
      </c>
      <c r="K1052" s="18" t="s">
        <v>3334</v>
      </c>
      <c r="L1052" s="18" t="s">
        <v>419</v>
      </c>
      <c r="M1052" s="28" t="s">
        <v>44</v>
      </c>
      <c r="N1052" s="18" t="s">
        <v>29</v>
      </c>
      <c r="O1052" s="18" t="s">
        <v>30</v>
      </c>
      <c r="P1052" s="28" t="s">
        <v>420</v>
      </c>
      <c r="Q1052" s="28" t="s">
        <v>3335</v>
      </c>
      <c r="R1052" s="18" t="s">
        <v>47</v>
      </c>
      <c r="S1052" s="18" t="s">
        <v>945</v>
      </c>
      <c r="T1052" s="18" t="s">
        <v>3135</v>
      </c>
      <c r="U1052" s="18" t="s">
        <v>423</v>
      </c>
      <c r="V1052" s="18" t="s">
        <v>51</v>
      </c>
      <c r="W1052" s="18" t="s">
        <v>52</v>
      </c>
      <c r="X1052" s="18" t="s">
        <v>58</v>
      </c>
      <c r="Y1052" s="18" t="s">
        <v>40</v>
      </c>
      <c r="Z1052" s="19" t="s">
        <v>68</v>
      </c>
      <c r="AA1052" s="20">
        <v>5622147102</v>
      </c>
      <c r="AB1052" s="19">
        <v>12011966</v>
      </c>
      <c r="AC1052" s="21">
        <v>0</v>
      </c>
      <c r="AD1052" s="21">
        <v>0</v>
      </c>
      <c r="AE1052" s="21">
        <v>0</v>
      </c>
      <c r="AF1052" s="21">
        <v>0</v>
      </c>
      <c r="AG1052" s="21">
        <v>0</v>
      </c>
      <c r="AH1052" s="21">
        <v>0</v>
      </c>
      <c r="AI1052" s="21">
        <v>0</v>
      </c>
      <c r="AJ1052" s="21">
        <v>0</v>
      </c>
      <c r="AK1052" s="21">
        <v>6005983</v>
      </c>
      <c r="AL1052" s="21">
        <v>6005983</v>
      </c>
      <c r="AM1052" s="21">
        <v>0</v>
      </c>
      <c r="AN1052" s="21">
        <v>0</v>
      </c>
      <c r="AO1052" s="21">
        <v>0</v>
      </c>
      <c r="AP1052" s="21">
        <v>0</v>
      </c>
      <c r="AQ1052" s="21">
        <v>0</v>
      </c>
      <c r="AR1052" s="21">
        <v>0</v>
      </c>
    </row>
    <row r="1053" spans="8:44" ht="26" x14ac:dyDescent="0.35">
      <c r="H1053" s="16" t="str">
        <f xml:space="preserve"> _xll.EPMOlapMemberO("[CONTRATO].[PARENTH1].[C06152024]","","C06152024","","000;001")</f>
        <v>C06152024</v>
      </c>
      <c r="I1053" s="16" t="str">
        <f xml:space="preserve"> _xll.EPMOlapMemberO("[AREA].[PARENTH1].[10000000091003]","","Ofic. Tecnologías de","","000;001")</f>
        <v>Ofic. Tecnologías de</v>
      </c>
      <c r="J1053" s="17" t="str">
        <f xml:space="preserve"> _xll.EPMOlapMemberO("[RUBRO].[PARENTH1].[5160050000]","","EQUIPO DE COMPUTACION","","000;001")</f>
        <v>EQUIPO DE COMPUTACION</v>
      </c>
      <c r="K1053" s="18" t="s">
        <v>3336</v>
      </c>
      <c r="L1053" s="18" t="s">
        <v>40</v>
      </c>
      <c r="M1053" s="28" t="s">
        <v>28</v>
      </c>
      <c r="N1053" s="18" t="s">
        <v>29</v>
      </c>
      <c r="O1053" s="18" t="s">
        <v>980</v>
      </c>
      <c r="P1053" s="28" t="s">
        <v>40</v>
      </c>
      <c r="Q1053" s="28" t="s">
        <v>3337</v>
      </c>
      <c r="R1053" s="18" t="s">
        <v>3286</v>
      </c>
      <c r="S1053" s="18" t="s">
        <v>1213</v>
      </c>
      <c r="T1053" s="18" t="s">
        <v>35</v>
      </c>
      <c r="U1053" s="18" t="s">
        <v>3338</v>
      </c>
      <c r="V1053" s="18" t="s">
        <v>226</v>
      </c>
      <c r="W1053" s="18" t="s">
        <v>38</v>
      </c>
      <c r="X1053" s="18" t="s">
        <v>39</v>
      </c>
      <c r="Y1053" s="18" t="s">
        <v>40</v>
      </c>
      <c r="Z1053" s="19" t="s">
        <v>68</v>
      </c>
      <c r="AA1053" s="20">
        <v>23835068483</v>
      </c>
      <c r="AB1053" s="19">
        <v>8257963</v>
      </c>
      <c r="AC1053" s="21">
        <v>0</v>
      </c>
      <c r="AD1053" s="21">
        <v>0</v>
      </c>
      <c r="AE1053" s="21">
        <v>0</v>
      </c>
      <c r="AF1053" s="21">
        <v>0</v>
      </c>
      <c r="AG1053" s="21">
        <v>0</v>
      </c>
      <c r="AH1053" s="21">
        <v>0</v>
      </c>
      <c r="AI1053" s="21">
        <v>0</v>
      </c>
      <c r="AJ1053" s="21">
        <v>0</v>
      </c>
      <c r="AK1053" s="21">
        <v>8257963</v>
      </c>
      <c r="AL1053" s="21">
        <v>0</v>
      </c>
      <c r="AM1053" s="21">
        <v>0</v>
      </c>
      <c r="AN1053" s="21">
        <v>0</v>
      </c>
      <c r="AO1053" s="21">
        <v>0</v>
      </c>
      <c r="AP1053" s="21">
        <v>0</v>
      </c>
      <c r="AQ1053" s="21">
        <v>0</v>
      </c>
      <c r="AR1053" s="21">
        <v>0</v>
      </c>
    </row>
    <row r="1054" spans="8:44" ht="26" x14ac:dyDescent="0.35">
      <c r="H1054" s="16" t="str">
        <f xml:space="preserve"> _xll.EPMOlapMemberO("[CONTRATO].[PARENTH1].[C56572024]","","C56572024","","000;001")</f>
        <v>C56572024</v>
      </c>
      <c r="I1054" s="16" t="str">
        <f xml:space="preserve"> _xll.EPMOlapMemberO("[AREA].[PARENTH1].[10000000033003]","","Gcia. Logística","","000;001")</f>
        <v>Gcia. Logística</v>
      </c>
      <c r="J1054" s="17" t="str">
        <f xml:space="preserve"> _xll.EPMOlapMemberO("[RUBRO].[PARENTH1].[5164350001]","","N-SERVICIO DE ASEO Y VIG - ARL","","000;001")</f>
        <v>N-SERVICIO DE ASEO Y VIG - ARL</v>
      </c>
      <c r="K1054" s="18" t="s">
        <v>3339</v>
      </c>
      <c r="L1054" s="18" t="s">
        <v>40</v>
      </c>
      <c r="M1054" s="28" t="s">
        <v>44</v>
      </c>
      <c r="N1054" s="18" t="s">
        <v>29</v>
      </c>
      <c r="O1054" s="18" t="s">
        <v>71</v>
      </c>
      <c r="P1054" s="28" t="s">
        <v>40</v>
      </c>
      <c r="Q1054" s="28" t="s">
        <v>2892</v>
      </c>
      <c r="R1054" s="18" t="s">
        <v>1496</v>
      </c>
      <c r="S1054" s="18" t="s">
        <v>945</v>
      </c>
      <c r="T1054" s="18" t="s">
        <v>35</v>
      </c>
      <c r="U1054" s="18" t="s">
        <v>1477</v>
      </c>
      <c r="V1054" s="18" t="s">
        <v>51</v>
      </c>
      <c r="W1054" s="18" t="s">
        <v>52</v>
      </c>
      <c r="X1054" s="18" t="s">
        <v>58</v>
      </c>
      <c r="Y1054" s="18" t="s">
        <v>40</v>
      </c>
      <c r="Z1054" s="19" t="s">
        <v>68</v>
      </c>
      <c r="AA1054" s="20">
        <v>6151277524</v>
      </c>
      <c r="AB1054" s="19">
        <v>404704844</v>
      </c>
      <c r="AC1054" s="21">
        <v>0</v>
      </c>
      <c r="AD1054" s="21">
        <v>0</v>
      </c>
      <c r="AE1054" s="21">
        <v>0</v>
      </c>
      <c r="AF1054" s="21">
        <v>0</v>
      </c>
      <c r="AG1054" s="21">
        <v>0</v>
      </c>
      <c r="AH1054" s="21">
        <v>0</v>
      </c>
      <c r="AI1054" s="21">
        <v>0</v>
      </c>
      <c r="AJ1054" s="21">
        <v>0</v>
      </c>
      <c r="AK1054" s="21">
        <v>0</v>
      </c>
      <c r="AL1054" s="21">
        <v>101176211</v>
      </c>
      <c r="AM1054" s="21">
        <v>101176211</v>
      </c>
      <c r="AN1054" s="21">
        <v>202352422</v>
      </c>
      <c r="AO1054" s="21">
        <v>0</v>
      </c>
      <c r="AP1054" s="21">
        <v>0</v>
      </c>
      <c r="AQ1054" s="21">
        <v>0</v>
      </c>
      <c r="AR1054" s="21">
        <v>0</v>
      </c>
    </row>
    <row r="1055" spans="8:44" ht="26" x14ac:dyDescent="0.35">
      <c r="H1055" s="16" t="str">
        <f xml:space="preserve"> _xll.EPMOlapMemberO("[CONTRATO].[PARENTH1].[C56582024]","","C56582024","","000;001")</f>
        <v>C56582024</v>
      </c>
      <c r="I1055" s="16" t="str">
        <f xml:space="preserve"> _xll.EPMOlapMemberO("[AREA].[PARENTH1].[10000000033003]","","Gcia. Logística","","000;001")</f>
        <v>Gcia. Logística</v>
      </c>
      <c r="J1055" s="17" t="str">
        <f xml:space="preserve"> _xll.EPMOlapMemberO("[RUBRO].[PARENTH1].[5164350001]","","N-SERVICIO DE ASEO Y VIG - ARL","","000;001")</f>
        <v>N-SERVICIO DE ASEO Y VIG - ARL</v>
      </c>
      <c r="K1055" s="18" t="s">
        <v>3340</v>
      </c>
      <c r="L1055" s="18" t="s">
        <v>40</v>
      </c>
      <c r="M1055" s="28" t="s">
        <v>44</v>
      </c>
      <c r="N1055" s="18" t="s">
        <v>29</v>
      </c>
      <c r="O1055" s="18" t="s">
        <v>71</v>
      </c>
      <c r="P1055" s="28" t="s">
        <v>40</v>
      </c>
      <c r="Q1055" s="28" t="s">
        <v>3341</v>
      </c>
      <c r="R1055" s="18" t="s">
        <v>1496</v>
      </c>
      <c r="S1055" s="18" t="s">
        <v>945</v>
      </c>
      <c r="T1055" s="18" t="s">
        <v>35</v>
      </c>
      <c r="U1055" s="18" t="s">
        <v>1477</v>
      </c>
      <c r="V1055" s="18" t="s">
        <v>51</v>
      </c>
      <c r="W1055" s="18" t="s">
        <v>67</v>
      </c>
      <c r="X1055" s="18" t="s">
        <v>58</v>
      </c>
      <c r="Y1055" s="18" t="s">
        <v>40</v>
      </c>
      <c r="Z1055" s="19" t="s">
        <v>68</v>
      </c>
      <c r="AA1055" s="20">
        <v>6151277524</v>
      </c>
      <c r="AB1055" s="19">
        <v>77645625</v>
      </c>
      <c r="AC1055" s="21">
        <v>0</v>
      </c>
      <c r="AD1055" s="21">
        <v>0</v>
      </c>
      <c r="AE1055" s="21">
        <v>0</v>
      </c>
      <c r="AF1055" s="21">
        <v>0</v>
      </c>
      <c r="AG1055" s="21">
        <v>0</v>
      </c>
      <c r="AH1055" s="21">
        <v>0</v>
      </c>
      <c r="AI1055" s="21">
        <v>0</v>
      </c>
      <c r="AJ1055" s="21">
        <v>0</v>
      </c>
      <c r="AK1055" s="21">
        <v>0</v>
      </c>
      <c r="AL1055" s="21">
        <v>19411406</v>
      </c>
      <c r="AM1055" s="21">
        <v>19411406</v>
      </c>
      <c r="AN1055" s="21">
        <v>38822813</v>
      </c>
      <c r="AO1055" s="21">
        <v>0</v>
      </c>
      <c r="AP1055" s="21">
        <v>0</v>
      </c>
      <c r="AQ1055" s="21">
        <v>0</v>
      </c>
      <c r="AR1055" s="21">
        <v>0</v>
      </c>
    </row>
    <row r="1056" spans="8:44" ht="39" x14ac:dyDescent="0.35">
      <c r="H1056" s="16" t="str">
        <f xml:space="preserve"> _xll.EPMOlapMemberO("[CONTRATO].[PARENTH1].[C56592024]","","C56592024","","000;001")</f>
        <v>C56592024</v>
      </c>
      <c r="I1056" s="16" t="str">
        <f xml:space="preserve"> _xll.EPMOlapMemberO("[AREA].[PARENTH1].[10000000033007]","","Gcia. Abastecimiento","","000;001")</f>
        <v>Gcia. Abastecimiento</v>
      </c>
      <c r="J1056" s="17" t="str">
        <f xml:space="preserve"> _xll.EPMOlapMemberO("[RUBRO].[PARENTH1].[5145050001]","","EQUIPO DE COMPUTO GER. ADMINISTRATIVA","","000;001")</f>
        <v>EQUIPO DE COMPUTO GER. ADMINISTRATIVA</v>
      </c>
      <c r="K1056" s="18" t="s">
        <v>3342</v>
      </c>
      <c r="L1056" s="18" t="s">
        <v>3343</v>
      </c>
      <c r="M1056" s="28" t="s">
        <v>1343</v>
      </c>
      <c r="N1056" s="18" t="s">
        <v>29</v>
      </c>
      <c r="O1056" s="18" t="s">
        <v>30</v>
      </c>
      <c r="P1056" s="28" t="s">
        <v>40</v>
      </c>
      <c r="Q1056" s="28" t="s">
        <v>3344</v>
      </c>
      <c r="R1056" s="18" t="s">
        <v>3345</v>
      </c>
      <c r="S1056" s="18" t="s">
        <v>1930</v>
      </c>
      <c r="T1056" s="18" t="s">
        <v>3346</v>
      </c>
      <c r="U1056" s="18" t="s">
        <v>3347</v>
      </c>
      <c r="V1056" s="18" t="s">
        <v>89</v>
      </c>
      <c r="W1056" s="18" t="s">
        <v>52</v>
      </c>
      <c r="X1056" s="18" t="s">
        <v>58</v>
      </c>
      <c r="Y1056" s="18" t="s">
        <v>3348</v>
      </c>
      <c r="Z1056" s="19" t="s">
        <v>68</v>
      </c>
      <c r="AA1056" s="20">
        <v>845866667</v>
      </c>
      <c r="AB1056" s="19">
        <v>845866667</v>
      </c>
      <c r="AC1056" s="21">
        <v>0</v>
      </c>
      <c r="AD1056" s="21">
        <v>0</v>
      </c>
      <c r="AE1056" s="21">
        <v>0</v>
      </c>
      <c r="AF1056" s="21">
        <v>0</v>
      </c>
      <c r="AG1056" s="21">
        <v>0</v>
      </c>
      <c r="AH1056" s="21">
        <v>0</v>
      </c>
      <c r="AI1056" s="21">
        <v>0</v>
      </c>
      <c r="AJ1056" s="21">
        <v>845866667</v>
      </c>
      <c r="AK1056" s="21">
        <v>0</v>
      </c>
      <c r="AL1056" s="21">
        <v>0</v>
      </c>
      <c r="AM1056" s="21">
        <v>0</v>
      </c>
      <c r="AN1056" s="21">
        <v>0</v>
      </c>
      <c r="AO1056" s="21">
        <v>0</v>
      </c>
      <c r="AP1056" s="21">
        <v>0</v>
      </c>
      <c r="AQ1056" s="21">
        <v>0</v>
      </c>
      <c r="AR1056" s="21">
        <v>0</v>
      </c>
    </row>
    <row r="1057" spans="8:44" ht="29" x14ac:dyDescent="0.35">
      <c r="H1057" s="16" t="str">
        <f xml:space="preserve"> _xll.EPMOlapMemberO("[CONTRATO].[PARENTH1].[C56602024]","","C56602024","","000;001")</f>
        <v>C56602024</v>
      </c>
      <c r="I1057" s="16" t="str">
        <f xml:space="preserve"> _xll.EPMOlapMemberO("[AREA].[PARENTH1].[10000000033007]","","Gcia. Abastecimiento","","000;001")</f>
        <v>Gcia. Abastecimiento</v>
      </c>
      <c r="J1057" s="17" t="str">
        <f xml:space="preserve"> _xll.EPMOlapMemberO("[RUBRO].[PARENTH1].[5160050000]","","EQUIPO DE COMPUTACION","","000;001")</f>
        <v>EQUIPO DE COMPUTACION</v>
      </c>
      <c r="K1057" s="18" t="s">
        <v>3349</v>
      </c>
      <c r="L1057" s="18" t="s">
        <v>3343</v>
      </c>
      <c r="M1057" s="28" t="s">
        <v>1343</v>
      </c>
      <c r="N1057" s="18" t="s">
        <v>29</v>
      </c>
      <c r="O1057" s="18" t="s">
        <v>83</v>
      </c>
      <c r="P1057" s="28" t="s">
        <v>40</v>
      </c>
      <c r="Q1057" s="28" t="s">
        <v>3344</v>
      </c>
      <c r="R1057" s="18" t="s">
        <v>3345</v>
      </c>
      <c r="S1057" s="18" t="s">
        <v>1930</v>
      </c>
      <c r="T1057" s="18" t="s">
        <v>3346</v>
      </c>
      <c r="U1057" s="18" t="s">
        <v>3347</v>
      </c>
      <c r="V1057" s="18" t="s">
        <v>89</v>
      </c>
      <c r="W1057" s="18" t="s">
        <v>52</v>
      </c>
      <c r="X1057" s="18" t="s">
        <v>58</v>
      </c>
      <c r="Y1057" s="18" t="s">
        <v>3350</v>
      </c>
      <c r="Z1057" s="19" t="s">
        <v>68</v>
      </c>
      <c r="AA1057" s="20">
        <v>82966800</v>
      </c>
      <c r="AB1057" s="19">
        <v>82966800</v>
      </c>
      <c r="AC1057" s="21">
        <v>0</v>
      </c>
      <c r="AD1057" s="21">
        <v>0</v>
      </c>
      <c r="AE1057" s="21">
        <v>0</v>
      </c>
      <c r="AF1057" s="21">
        <v>0</v>
      </c>
      <c r="AG1057" s="21">
        <v>0</v>
      </c>
      <c r="AH1057" s="21">
        <v>0</v>
      </c>
      <c r="AI1057" s="21">
        <v>0</v>
      </c>
      <c r="AJ1057" s="21">
        <v>82966800</v>
      </c>
      <c r="AK1057" s="21">
        <v>0</v>
      </c>
      <c r="AL1057" s="21">
        <v>0</v>
      </c>
      <c r="AM1057" s="21">
        <v>0</v>
      </c>
      <c r="AN1057" s="21">
        <v>0</v>
      </c>
      <c r="AO1057" s="21">
        <v>0</v>
      </c>
      <c r="AP1057" s="21">
        <v>0</v>
      </c>
      <c r="AQ1057" s="21">
        <v>0</v>
      </c>
      <c r="AR1057" s="21">
        <v>0</v>
      </c>
    </row>
    <row r="1058" spans="8:44" ht="39" x14ac:dyDescent="0.35">
      <c r="H1058" s="16" t="str">
        <f xml:space="preserve"> _xll.EPMOlapMemberO("[CONTRATO].[PARENTH1].[C56612024]","","C56612024","","000;001")</f>
        <v>C56612024</v>
      </c>
      <c r="I1058" s="16" t="str">
        <f xml:space="preserve"> _xll.EPMOlapMemberO("[AREA].[PARENTH1].[10000000033003]","","Gcia. Logística","","000;001")</f>
        <v>Gcia. Logística</v>
      </c>
      <c r="J1058" s="17" t="str">
        <f xml:space="preserve"> _xll.EPMOlapMemberO("[RUBRO].[PARENTH1].[5164300000]","","TRANSPORTE RIESGOS LABORALES","","000;001")</f>
        <v>TRANSPORTE RIESGOS LABORALES</v>
      </c>
      <c r="K1058" s="18" t="s">
        <v>3351</v>
      </c>
      <c r="L1058" s="18" t="s">
        <v>40</v>
      </c>
      <c r="M1058" s="28" t="s">
        <v>44</v>
      </c>
      <c r="N1058" s="18" t="s">
        <v>29</v>
      </c>
      <c r="O1058" s="18" t="s">
        <v>1524</v>
      </c>
      <c r="P1058" s="28" t="s">
        <v>40</v>
      </c>
      <c r="Q1058" s="28" t="s">
        <v>3352</v>
      </c>
      <c r="R1058" s="18" t="s">
        <v>1530</v>
      </c>
      <c r="S1058" s="18" t="s">
        <v>1930</v>
      </c>
      <c r="T1058" s="18" t="s">
        <v>35</v>
      </c>
      <c r="U1058" s="18" t="s">
        <v>1531</v>
      </c>
      <c r="V1058" s="18" t="s">
        <v>51</v>
      </c>
      <c r="W1058" s="18" t="s">
        <v>52</v>
      </c>
      <c r="X1058" s="18" t="s">
        <v>58</v>
      </c>
      <c r="Y1058" s="18" t="s">
        <v>40</v>
      </c>
      <c r="Z1058" s="19" t="s">
        <v>68</v>
      </c>
      <c r="AA1058" s="20">
        <v>611000000</v>
      </c>
      <c r="AB1058" s="19">
        <v>80000000</v>
      </c>
      <c r="AC1058" s="21">
        <v>0</v>
      </c>
      <c r="AD1058" s="21">
        <v>0</v>
      </c>
      <c r="AE1058" s="21">
        <v>0</v>
      </c>
      <c r="AF1058" s="21">
        <v>0</v>
      </c>
      <c r="AG1058" s="21">
        <v>0</v>
      </c>
      <c r="AH1058" s="21">
        <v>0</v>
      </c>
      <c r="AI1058" s="21">
        <v>0</v>
      </c>
      <c r="AJ1058" s="21">
        <v>16000000</v>
      </c>
      <c r="AK1058" s="21">
        <v>16000000</v>
      </c>
      <c r="AL1058" s="21">
        <v>16000000</v>
      </c>
      <c r="AM1058" s="21">
        <v>16000000</v>
      </c>
      <c r="AN1058" s="21">
        <v>16000000</v>
      </c>
      <c r="AO1058" s="21">
        <v>0</v>
      </c>
      <c r="AP1058" s="21">
        <v>0</v>
      </c>
      <c r="AQ1058" s="21">
        <v>0</v>
      </c>
      <c r="AR1058" s="21">
        <v>0</v>
      </c>
    </row>
    <row r="1059" spans="8:44" ht="39" x14ac:dyDescent="0.35">
      <c r="H1059" s="16" t="str">
        <f xml:space="preserve"> _xll.EPMOlapMemberO("[CONTRATO].[PARENTH1].[C20842024]","","C20842024","","000;001")</f>
        <v>C20842024</v>
      </c>
      <c r="I1059" s="16" t="str">
        <f xml:space="preserve"> _xll.EPMOlapMemberO("[AREA].[PARENTH1].[10000000095005]","","Gcia. Talento Humano","","000;001")</f>
        <v>Gcia. Talento Humano</v>
      </c>
      <c r="J1059" s="17" t="str">
        <f xml:space="preserve"> _xll.EPMOlapMemberO("[RUBRO].[PARENTH1].[5120260008]","","PROGRAMAS DE BIENESTAR SOCIAL Y RE","","000;001")</f>
        <v>PROGRAMAS DE BIENESTAR SOCIAL Y RE</v>
      </c>
      <c r="K1059" s="18" t="s">
        <v>3353</v>
      </c>
      <c r="L1059" s="18" t="s">
        <v>40</v>
      </c>
      <c r="M1059" s="28" t="s">
        <v>2457</v>
      </c>
      <c r="N1059" s="18" t="s">
        <v>2489</v>
      </c>
      <c r="O1059" s="18" t="s">
        <v>2686</v>
      </c>
      <c r="P1059" s="28" t="s">
        <v>3354</v>
      </c>
      <c r="Q1059" s="28" t="s">
        <v>2702</v>
      </c>
      <c r="R1059" s="18" t="s">
        <v>2698</v>
      </c>
      <c r="S1059" s="18" t="s">
        <v>1930</v>
      </c>
      <c r="T1059" s="18" t="s">
        <v>35</v>
      </c>
      <c r="U1059" s="18" t="s">
        <v>3355</v>
      </c>
      <c r="V1059" s="18" t="s">
        <v>2462</v>
      </c>
      <c r="W1059" s="18" t="s">
        <v>67</v>
      </c>
      <c r="X1059" s="18" t="s">
        <v>68</v>
      </c>
      <c r="Y1059" s="18" t="s">
        <v>3356</v>
      </c>
      <c r="Z1059" s="19" t="s">
        <v>68</v>
      </c>
      <c r="AA1059" s="20">
        <v>0</v>
      </c>
      <c r="AB1059" s="19">
        <v>280671960</v>
      </c>
      <c r="AC1059" s="21">
        <v>0</v>
      </c>
      <c r="AD1059" s="21">
        <v>0</v>
      </c>
      <c r="AE1059" s="21">
        <v>0</v>
      </c>
      <c r="AF1059" s="21">
        <v>0</v>
      </c>
      <c r="AG1059" s="21">
        <v>0</v>
      </c>
      <c r="AH1059" s="21">
        <v>0</v>
      </c>
      <c r="AI1059" s="21">
        <v>0</v>
      </c>
      <c r="AJ1059" s="21">
        <v>0</v>
      </c>
      <c r="AK1059" s="21">
        <v>0</v>
      </c>
      <c r="AL1059" s="21">
        <v>0</v>
      </c>
      <c r="AM1059" s="21">
        <v>280671960</v>
      </c>
      <c r="AN1059" s="21">
        <v>0</v>
      </c>
      <c r="AO1059" s="21">
        <v>0</v>
      </c>
      <c r="AP1059" s="21">
        <v>0</v>
      </c>
      <c r="AQ1059" s="21">
        <v>0</v>
      </c>
      <c r="AR1059" s="21">
        <v>0</v>
      </c>
    </row>
    <row r="1060" spans="8:44" ht="58" x14ac:dyDescent="0.35">
      <c r="H1060" s="16" t="str">
        <f xml:space="preserve"> _xll.EPMOlapMemberO("[CONTRATO].[PARENTH1].[C24282024]","","C24282024","","000;001")</f>
        <v>C24282024</v>
      </c>
      <c r="I1060" s="16" t="str">
        <f xml:space="preserve"> _xll.EPMOlapMemberO("[AREA].[PARENTH1].[10000000095001]","","Secretaría General y","","000;001")</f>
        <v>Secretaría General y</v>
      </c>
      <c r="J1060" s="17" t="str">
        <f xml:space="preserve"> _xll.EPMOlapMemberO("[RUBRO].[PARENTH1].[5130200000]","","AVALUOS","","000;001")</f>
        <v>AVALUOS</v>
      </c>
      <c r="K1060" s="18" t="s">
        <v>3357</v>
      </c>
      <c r="L1060" s="18" t="s">
        <v>40</v>
      </c>
      <c r="M1060" s="28" t="s">
        <v>1847</v>
      </c>
      <c r="N1060" s="18" t="s">
        <v>29</v>
      </c>
      <c r="O1060" s="18" t="s">
        <v>61</v>
      </c>
      <c r="P1060" s="28" t="s">
        <v>3358</v>
      </c>
      <c r="Q1060" s="28" t="s">
        <v>3359</v>
      </c>
      <c r="R1060" s="18" t="s">
        <v>40</v>
      </c>
      <c r="S1060" s="18" t="s">
        <v>3360</v>
      </c>
      <c r="T1060" s="18" t="s">
        <v>35</v>
      </c>
      <c r="U1060" s="18" t="s">
        <v>3361</v>
      </c>
      <c r="V1060" s="18" t="s">
        <v>1851</v>
      </c>
      <c r="W1060" s="18" t="s">
        <v>67</v>
      </c>
      <c r="X1060" s="18" t="s">
        <v>40</v>
      </c>
      <c r="Y1060" s="18" t="s">
        <v>3361</v>
      </c>
      <c r="Z1060" s="19" t="s">
        <v>40</v>
      </c>
      <c r="AA1060" s="20">
        <v>304350480</v>
      </c>
      <c r="AB1060" s="19">
        <v>27500000</v>
      </c>
      <c r="AC1060" s="21">
        <v>0</v>
      </c>
      <c r="AD1060" s="21">
        <v>0</v>
      </c>
      <c r="AE1060" s="21">
        <v>0</v>
      </c>
      <c r="AF1060" s="21">
        <v>0</v>
      </c>
      <c r="AG1060" s="21">
        <v>0</v>
      </c>
      <c r="AH1060" s="21">
        <v>0</v>
      </c>
      <c r="AI1060" s="21">
        <v>0</v>
      </c>
      <c r="AJ1060" s="21">
        <v>5500000</v>
      </c>
      <c r="AK1060" s="21">
        <v>5500000</v>
      </c>
      <c r="AL1060" s="21">
        <v>5500000</v>
      </c>
      <c r="AM1060" s="21">
        <v>5500000</v>
      </c>
      <c r="AN1060" s="21">
        <v>5500000</v>
      </c>
      <c r="AO1060" s="21">
        <v>0</v>
      </c>
      <c r="AP1060" s="21">
        <v>0</v>
      </c>
      <c r="AQ1060" s="21">
        <v>0</v>
      </c>
      <c r="AR1060" s="21">
        <v>0</v>
      </c>
    </row>
    <row r="1061" spans="8:44" ht="29" x14ac:dyDescent="0.35">
      <c r="H1061" s="16" t="str">
        <f xml:space="preserve"> _xll.EPMOlapMemberO("[CONTRATO].[PARENTH1].[C06162024]","","C06162024","","000;001")</f>
        <v>C06162024</v>
      </c>
      <c r="I1061" s="16" t="str">
        <f xml:space="preserve"> _xll.EPMOlapMemberO("[AREA].[PARENTH1].[10000000091003]","","Ofic. Tecnologías de","","000;001")</f>
        <v>Ofic. Tecnologías de</v>
      </c>
      <c r="J1061" s="17" t="str">
        <f xml:space="preserve"> _xll.EPMOlapMemberO("[RUBRO].[PARENTH1].[5160050000]","","EQUIPO DE COMPUTACION","","000;001")</f>
        <v>EQUIPO DE COMPUTACION</v>
      </c>
      <c r="K1061" s="18" t="s">
        <v>3362</v>
      </c>
      <c r="L1061" s="18" t="s">
        <v>3363</v>
      </c>
      <c r="M1061" s="28" t="s">
        <v>28</v>
      </c>
      <c r="N1061" s="18" t="s">
        <v>29</v>
      </c>
      <c r="O1061" s="18" t="s">
        <v>980</v>
      </c>
      <c r="P1061" s="28" t="s">
        <v>3364</v>
      </c>
      <c r="Q1061" s="28" t="s">
        <v>3365</v>
      </c>
      <c r="R1061" s="18" t="s">
        <v>290</v>
      </c>
      <c r="S1061" s="18" t="s">
        <v>2761</v>
      </c>
      <c r="T1061" s="18" t="s">
        <v>35</v>
      </c>
      <c r="U1061" s="18" t="s">
        <v>3366</v>
      </c>
      <c r="V1061" s="18" t="s">
        <v>226</v>
      </c>
      <c r="W1061" s="18" t="s">
        <v>38</v>
      </c>
      <c r="X1061" s="18" t="s">
        <v>39</v>
      </c>
      <c r="Y1061" s="18" t="s">
        <v>40</v>
      </c>
      <c r="Z1061" s="19" t="s">
        <v>68</v>
      </c>
      <c r="AA1061" s="20">
        <v>23835068483</v>
      </c>
      <c r="AB1061" s="19">
        <v>1310000000</v>
      </c>
      <c r="AC1061" s="21">
        <v>0</v>
      </c>
      <c r="AD1061" s="21">
        <v>0</v>
      </c>
      <c r="AE1061" s="21">
        <v>0</v>
      </c>
      <c r="AF1061" s="21">
        <v>0</v>
      </c>
      <c r="AG1061" s="21">
        <v>0</v>
      </c>
      <c r="AH1061" s="21">
        <v>0</v>
      </c>
      <c r="AI1061" s="21">
        <v>0</v>
      </c>
      <c r="AJ1061" s="21">
        <v>0</v>
      </c>
      <c r="AK1061" s="21">
        <v>0</v>
      </c>
      <c r="AL1061" s="21">
        <v>0</v>
      </c>
      <c r="AM1061" s="21">
        <v>0</v>
      </c>
      <c r="AN1061" s="21">
        <v>1310000000</v>
      </c>
      <c r="AO1061" s="21">
        <v>0</v>
      </c>
      <c r="AP1061" s="21">
        <v>0</v>
      </c>
      <c r="AQ1061" s="21">
        <v>0</v>
      </c>
      <c r="AR1061" s="21">
        <v>0</v>
      </c>
    </row>
    <row r="1062" spans="8:44" ht="29" x14ac:dyDescent="0.35">
      <c r="H1062" s="16" t="str">
        <f xml:space="preserve"> _xll.EPMOlapMemberO("[CONTRATO].[PARENTH1].[C06172024]","","C06172024","","000;001")</f>
        <v>C06172024</v>
      </c>
      <c r="I1062" s="16" t="str">
        <f xml:space="preserve"> _xll.EPMOlapMemberO("[AREA].[PARENTH1].[10000000091003]","","Ofic. Tecnologías de","","000;001")</f>
        <v>Ofic. Tecnologías de</v>
      </c>
      <c r="J1062" s="17" t="str">
        <f xml:space="preserve"> _xll.EPMOlapMemberO("[RUBRO].[PARENTH1].[5160050000]","","EQUIPO DE COMPUTACION","","000;001")</f>
        <v>EQUIPO DE COMPUTACION</v>
      </c>
      <c r="K1062" s="18" t="s">
        <v>3367</v>
      </c>
      <c r="L1062" s="18" t="s">
        <v>3368</v>
      </c>
      <c r="M1062" s="28" t="s">
        <v>28</v>
      </c>
      <c r="N1062" s="18" t="s">
        <v>29</v>
      </c>
      <c r="O1062" s="18" t="s">
        <v>980</v>
      </c>
      <c r="P1062" s="28" t="s">
        <v>2729</v>
      </c>
      <c r="Q1062" s="28" t="s">
        <v>3369</v>
      </c>
      <c r="R1062" s="18" t="s">
        <v>290</v>
      </c>
      <c r="S1062" s="18" t="s">
        <v>2761</v>
      </c>
      <c r="T1062" s="18" t="s">
        <v>35</v>
      </c>
      <c r="U1062" s="18" t="s">
        <v>3370</v>
      </c>
      <c r="V1062" s="18" t="s">
        <v>226</v>
      </c>
      <c r="W1062" s="18" t="s">
        <v>38</v>
      </c>
      <c r="X1062" s="18" t="s">
        <v>39</v>
      </c>
      <c r="Y1062" s="18" t="s">
        <v>40</v>
      </c>
      <c r="Z1062" s="19" t="s">
        <v>68</v>
      </c>
      <c r="AA1062" s="20">
        <v>23835068483</v>
      </c>
      <c r="AB1062" s="19">
        <v>309000000</v>
      </c>
      <c r="AC1062" s="21">
        <v>0</v>
      </c>
      <c r="AD1062" s="21">
        <v>0</v>
      </c>
      <c r="AE1062" s="21">
        <v>0</v>
      </c>
      <c r="AF1062" s="21">
        <v>0</v>
      </c>
      <c r="AG1062" s="21">
        <v>0</v>
      </c>
      <c r="AH1062" s="21">
        <v>0</v>
      </c>
      <c r="AI1062" s="21">
        <v>0</v>
      </c>
      <c r="AJ1062" s="21">
        <v>0</v>
      </c>
      <c r="AK1062" s="21">
        <v>0</v>
      </c>
      <c r="AL1062" s="21">
        <v>309000000</v>
      </c>
      <c r="AM1062" s="21">
        <v>0</v>
      </c>
      <c r="AN1062" s="21">
        <v>0</v>
      </c>
      <c r="AO1062" s="21">
        <v>0</v>
      </c>
      <c r="AP1062" s="21">
        <v>0</v>
      </c>
      <c r="AQ1062" s="21">
        <v>0</v>
      </c>
      <c r="AR1062" s="21">
        <v>0</v>
      </c>
    </row>
    <row r="1063" spans="8:44" ht="29" x14ac:dyDescent="0.35">
      <c r="H1063" s="16" t="str">
        <f xml:space="preserve"> _xll.EPMOlapMemberO("[CONTRATO].[PARENTH1].[C77862024]","","C77862024","","000;001")</f>
        <v>C77862024</v>
      </c>
      <c r="I1063" s="16" t="str">
        <f xml:space="preserve"> _xll.EPMOlapMemberO("[AREA].[PARENTH1].[10000000025005]","","Gcia. Administración","","000;001")</f>
        <v>Gcia. Administración</v>
      </c>
      <c r="J1063" s="17" t="str">
        <f xml:space="preserve"> _xll.EPMOlapMemberO("[RUBRO].[PARENTH1].[5118150001]","","TRAMITES Y LICENCIAS","","000;001")</f>
        <v>TRAMITES Y LICENCIAS</v>
      </c>
      <c r="K1063" s="18" t="s">
        <v>3371</v>
      </c>
      <c r="L1063" s="18" t="s">
        <v>40</v>
      </c>
      <c r="M1063" s="28" t="s">
        <v>452</v>
      </c>
      <c r="N1063" s="18" t="s">
        <v>453</v>
      </c>
      <c r="O1063" s="18" t="s">
        <v>461</v>
      </c>
      <c r="P1063" s="28" t="s">
        <v>1727</v>
      </c>
      <c r="Q1063" s="28" t="s">
        <v>486</v>
      </c>
      <c r="R1063" s="18" t="s">
        <v>40</v>
      </c>
      <c r="S1063" s="18" t="s">
        <v>687</v>
      </c>
      <c r="T1063" s="18" t="s">
        <v>35</v>
      </c>
      <c r="U1063" s="18" t="s">
        <v>3372</v>
      </c>
      <c r="V1063" s="18" t="s">
        <v>459</v>
      </c>
      <c r="W1063" s="18" t="s">
        <v>67</v>
      </c>
      <c r="X1063" s="18" t="s">
        <v>40</v>
      </c>
      <c r="Y1063" s="18" t="s">
        <v>40</v>
      </c>
      <c r="Z1063" s="19" t="s">
        <v>68</v>
      </c>
      <c r="AA1063" s="20">
        <v>307461977278</v>
      </c>
      <c r="AB1063" s="19">
        <v>118000000</v>
      </c>
      <c r="AC1063" s="21">
        <v>0</v>
      </c>
      <c r="AD1063" s="21">
        <v>0</v>
      </c>
      <c r="AE1063" s="21">
        <v>0</v>
      </c>
      <c r="AF1063" s="21">
        <v>0</v>
      </c>
      <c r="AG1063" s="21">
        <v>0</v>
      </c>
      <c r="AH1063" s="21">
        <v>0</v>
      </c>
      <c r="AI1063" s="21">
        <v>0</v>
      </c>
      <c r="AJ1063" s="21">
        <v>23600000</v>
      </c>
      <c r="AK1063" s="21">
        <v>23600000</v>
      </c>
      <c r="AL1063" s="21">
        <v>23600000</v>
      </c>
      <c r="AM1063" s="21">
        <v>23600000</v>
      </c>
      <c r="AN1063" s="21">
        <v>23600000</v>
      </c>
      <c r="AO1063" s="21">
        <v>0</v>
      </c>
      <c r="AP1063" s="21">
        <v>0</v>
      </c>
      <c r="AQ1063" s="21">
        <v>0</v>
      </c>
      <c r="AR1063" s="21">
        <v>0</v>
      </c>
    </row>
    <row r="1064" spans="8:44" ht="29" x14ac:dyDescent="0.35">
      <c r="H1064" s="16" t="str">
        <f xml:space="preserve"> _xll.EPMOlapMemberO("[CONTRATO].[PARENTH1].[C15442024]","","C15442024","","000;001")</f>
        <v>C15442024</v>
      </c>
      <c r="I1064" s="16" t="str">
        <f xml:space="preserve"> _xll.EPMOlapMemberO("[AREA].[PARENTH1].[10000000010001]","","Ofic. Estratégia y D","","000;001")</f>
        <v>Ofic. Estratégia y D</v>
      </c>
      <c r="J1064" s="17" t="str">
        <f xml:space="preserve"> _xll.EPMOlapMemberO("[RUBRO].[PARENTH1].[5160050000]","","EQUIPO DE COMPUTACION","","000;001")</f>
        <v>EQUIPO DE COMPUTACION</v>
      </c>
      <c r="K1064" s="18" t="s">
        <v>3373</v>
      </c>
      <c r="L1064" s="18" t="s">
        <v>40</v>
      </c>
      <c r="M1064" s="28" t="s">
        <v>2028</v>
      </c>
      <c r="N1064" s="18" t="s">
        <v>2029</v>
      </c>
      <c r="O1064" s="18" t="s">
        <v>2116</v>
      </c>
      <c r="P1064" s="28" t="s">
        <v>2825</v>
      </c>
      <c r="Q1064" s="28" t="s">
        <v>3374</v>
      </c>
      <c r="R1064" s="18" t="s">
        <v>1139</v>
      </c>
      <c r="S1064" s="18" t="s">
        <v>894</v>
      </c>
      <c r="T1064" s="18" t="s">
        <v>35</v>
      </c>
      <c r="U1064" s="18" t="s">
        <v>3375</v>
      </c>
      <c r="V1064" s="18" t="s">
        <v>2828</v>
      </c>
      <c r="W1064" s="18" t="s">
        <v>38</v>
      </c>
      <c r="X1064" s="18" t="s">
        <v>40</v>
      </c>
      <c r="Y1064" s="18" t="s">
        <v>40</v>
      </c>
      <c r="Z1064" s="19" t="s">
        <v>68</v>
      </c>
      <c r="AA1064" s="20">
        <v>1039904342</v>
      </c>
      <c r="AB1064" s="19">
        <v>926500000</v>
      </c>
      <c r="AC1064" s="21">
        <v>0</v>
      </c>
      <c r="AD1064" s="21">
        <v>0</v>
      </c>
      <c r="AE1064" s="21">
        <v>0</v>
      </c>
      <c r="AF1064" s="21">
        <v>0</v>
      </c>
      <c r="AG1064" s="21">
        <v>0</v>
      </c>
      <c r="AH1064" s="21">
        <v>0</v>
      </c>
      <c r="AI1064" s="21">
        <v>0</v>
      </c>
      <c r="AJ1064" s="21">
        <v>308833333</v>
      </c>
      <c r="AK1064" s="21">
        <v>0</v>
      </c>
      <c r="AL1064" s="21">
        <v>308833334</v>
      </c>
      <c r="AM1064" s="21">
        <v>0</v>
      </c>
      <c r="AN1064" s="21">
        <v>308833333</v>
      </c>
      <c r="AO1064" s="21">
        <v>0</v>
      </c>
      <c r="AP1064" s="21">
        <v>0</v>
      </c>
      <c r="AQ1064" s="21">
        <v>0</v>
      </c>
      <c r="AR1064" s="21">
        <v>0</v>
      </c>
    </row>
    <row r="1065" spans="8:44" ht="39" x14ac:dyDescent="0.35">
      <c r="H1065" s="16" t="str">
        <f xml:space="preserve"> _xll.EPMOlapMemberO("[CONTRATO].[PARENTH1].[C56632024]","","C56632024","","000;001")</f>
        <v>C56632024</v>
      </c>
      <c r="I1065" s="16" t="str">
        <f xml:space="preserve"> _xll.EPMOlapMemberO("[AREA].[PARENTH1].[10000000033003]","","Gcia. Logística","","000;001")</f>
        <v>Gcia. Logística</v>
      </c>
      <c r="J1065" s="17" t="str">
        <f xml:space="preserve"> _xll.EPMOlapMemberO("[RUBRO].[PARENTH1].[5164300000]","","TRANSPORTE RIESGOS LABORALES","","000;001")</f>
        <v>TRANSPORTE RIESGOS LABORALES</v>
      </c>
      <c r="K1065" s="18" t="s">
        <v>3376</v>
      </c>
      <c r="L1065" s="18" t="s">
        <v>3377</v>
      </c>
      <c r="M1065" s="28" t="s">
        <v>44</v>
      </c>
      <c r="N1065" s="18" t="s">
        <v>29</v>
      </c>
      <c r="O1065" s="18" t="s">
        <v>1524</v>
      </c>
      <c r="P1065" s="28" t="s">
        <v>40</v>
      </c>
      <c r="Q1065" s="28" t="s">
        <v>3378</v>
      </c>
      <c r="R1065" s="18" t="s">
        <v>1530</v>
      </c>
      <c r="S1065" s="18" t="s">
        <v>2604</v>
      </c>
      <c r="T1065" s="18" t="s">
        <v>35</v>
      </c>
      <c r="U1065" s="18" t="s">
        <v>3378</v>
      </c>
      <c r="V1065" s="18" t="s">
        <v>3379</v>
      </c>
      <c r="W1065" s="18" t="s">
        <v>52</v>
      </c>
      <c r="X1065" s="18" t="s">
        <v>58</v>
      </c>
      <c r="Y1065" s="18" t="s">
        <v>40</v>
      </c>
      <c r="Z1065" s="19" t="s">
        <v>68</v>
      </c>
      <c r="AA1065" s="20">
        <v>611000000</v>
      </c>
      <c r="AB1065" s="19">
        <v>40000000</v>
      </c>
      <c r="AC1065" s="21">
        <v>0</v>
      </c>
      <c r="AD1065" s="21">
        <v>0</v>
      </c>
      <c r="AE1065" s="21">
        <v>0</v>
      </c>
      <c r="AF1065" s="21">
        <v>0</v>
      </c>
      <c r="AG1065" s="21">
        <v>0</v>
      </c>
      <c r="AH1065" s="21">
        <v>0</v>
      </c>
      <c r="AI1065" s="21">
        <v>0</v>
      </c>
      <c r="AJ1065" s="21">
        <v>0</v>
      </c>
      <c r="AK1065" s="21">
        <v>10000000</v>
      </c>
      <c r="AL1065" s="21">
        <v>10000000</v>
      </c>
      <c r="AM1065" s="21">
        <v>10000000</v>
      </c>
      <c r="AN1065" s="21">
        <v>10000000</v>
      </c>
      <c r="AO1065" s="21">
        <v>0</v>
      </c>
      <c r="AP1065" s="21">
        <v>0</v>
      </c>
      <c r="AQ1065" s="21">
        <v>0</v>
      </c>
      <c r="AR1065" s="21">
        <v>0</v>
      </c>
    </row>
    <row r="1066" spans="8:44" ht="72.5" x14ac:dyDescent="0.35">
      <c r="H1066" s="16" t="str">
        <f xml:space="preserve"> _xll.EPMOlapMemberO("[CONTRATO].[PARENTH1].[C56622024]","","C56622024","","000;001")</f>
        <v>C56622024</v>
      </c>
      <c r="I1066" s="16" t="str">
        <f xml:space="preserve"> _xll.EPMOlapMemberO("[AREA].[PARENTH1].[10000000033003]","","Gcia. Logística","","000;001")</f>
        <v>Gcia. Logística</v>
      </c>
      <c r="J1066" s="17" t="str">
        <f xml:space="preserve"> _xll.EPMOlapMemberO("[RUBRO].[PARENTH1].[5155250001]","","RESPONSABILIDAD CIVIL","","000;001")</f>
        <v>RESPONSABILIDAD CIVIL</v>
      </c>
      <c r="K1066" s="18" t="s">
        <v>3380</v>
      </c>
      <c r="L1066" s="18" t="s">
        <v>40</v>
      </c>
      <c r="M1066" s="28" t="s">
        <v>44</v>
      </c>
      <c r="N1066" s="18" t="s">
        <v>29</v>
      </c>
      <c r="O1066" s="18" t="s">
        <v>1376</v>
      </c>
      <c r="P1066" s="28" t="s">
        <v>40</v>
      </c>
      <c r="Q1066" s="28" t="s">
        <v>3381</v>
      </c>
      <c r="R1066" s="18" t="s">
        <v>1378</v>
      </c>
      <c r="S1066" s="18" t="s">
        <v>3382</v>
      </c>
      <c r="T1066" s="18" t="s">
        <v>3383</v>
      </c>
      <c r="U1066" s="18" t="s">
        <v>3384</v>
      </c>
      <c r="V1066" s="18" t="s">
        <v>3379</v>
      </c>
      <c r="W1066" s="18" t="s">
        <v>52</v>
      </c>
      <c r="X1066" s="18" t="s">
        <v>58</v>
      </c>
      <c r="Y1066" s="18" t="s">
        <v>3385</v>
      </c>
      <c r="Z1066" s="19" t="s">
        <v>68</v>
      </c>
      <c r="AA1066" s="20">
        <v>2236576789</v>
      </c>
      <c r="AB1066" s="19">
        <v>13360635</v>
      </c>
      <c r="AC1066" s="21">
        <v>0</v>
      </c>
      <c r="AD1066" s="21">
        <v>0</v>
      </c>
      <c r="AE1066" s="21">
        <v>0</v>
      </c>
      <c r="AF1066" s="21">
        <v>0</v>
      </c>
      <c r="AG1066" s="21">
        <v>0</v>
      </c>
      <c r="AH1066" s="21">
        <v>0</v>
      </c>
      <c r="AI1066" s="21">
        <v>0</v>
      </c>
      <c r="AJ1066" s="21">
        <v>13360635</v>
      </c>
      <c r="AK1066" s="21">
        <v>0</v>
      </c>
      <c r="AL1066" s="21">
        <v>0</v>
      </c>
      <c r="AM1066" s="21">
        <v>0</v>
      </c>
      <c r="AN1066" s="21">
        <v>0</v>
      </c>
      <c r="AO1066" s="21">
        <v>0</v>
      </c>
      <c r="AP1066" s="21">
        <v>0</v>
      </c>
      <c r="AQ1066" s="21">
        <v>0</v>
      </c>
      <c r="AR1066" s="21">
        <v>0</v>
      </c>
    </row>
    <row r="1067" spans="8:44" ht="29" x14ac:dyDescent="0.35">
      <c r="H1067" s="16" t="str">
        <f xml:space="preserve"> _xll.EPMOlapMemberO("[CONTRATO].[PARENTH1].[C56642024]","","C56642024","","000;001")</f>
        <v>C56642024</v>
      </c>
      <c r="I1067" s="16" t="str">
        <f xml:space="preserve"> _xll.EPMOlapMemberO("[AREA].[PARENTH1].[10000000033007]","","Gcia. Abastecimiento","","000;001")</f>
        <v>Gcia. Abastecimiento</v>
      </c>
      <c r="J1067" s="17" t="str">
        <f xml:space="preserve"> _xll.EPMOlapMemberO("[RUBRO].[PARENTH1].[5130200000]","","AVALUOS","","000;001")</f>
        <v>AVALUOS</v>
      </c>
      <c r="K1067" s="18" t="s">
        <v>3386</v>
      </c>
      <c r="L1067" s="18" t="s">
        <v>40</v>
      </c>
      <c r="M1067" s="28" t="s">
        <v>1343</v>
      </c>
      <c r="N1067" s="18" t="s">
        <v>29</v>
      </c>
      <c r="O1067" s="18" t="s">
        <v>61</v>
      </c>
      <c r="P1067" s="28" t="s">
        <v>40</v>
      </c>
      <c r="Q1067" s="28" t="s">
        <v>3387</v>
      </c>
      <c r="R1067" s="18" t="s">
        <v>1345</v>
      </c>
      <c r="S1067" s="18" t="s">
        <v>2604</v>
      </c>
      <c r="T1067" s="18" t="s">
        <v>35</v>
      </c>
      <c r="U1067" s="18" t="s">
        <v>3388</v>
      </c>
      <c r="V1067" s="18" t="s">
        <v>3389</v>
      </c>
      <c r="W1067" s="18" t="s">
        <v>67</v>
      </c>
      <c r="X1067" s="18" t="s">
        <v>58</v>
      </c>
      <c r="Y1067" s="18" t="s">
        <v>40</v>
      </c>
      <c r="Z1067" s="19" t="s">
        <v>68</v>
      </c>
      <c r="AA1067" s="20">
        <v>1005171532</v>
      </c>
      <c r="AB1067" s="19">
        <v>72000000</v>
      </c>
      <c r="AC1067" s="21">
        <v>0</v>
      </c>
      <c r="AD1067" s="21">
        <v>0</v>
      </c>
      <c r="AE1067" s="21">
        <v>0</v>
      </c>
      <c r="AF1067" s="21">
        <v>0</v>
      </c>
      <c r="AG1067" s="21">
        <v>0</v>
      </c>
      <c r="AH1067" s="21">
        <v>0</v>
      </c>
      <c r="AI1067" s="21">
        <v>0</v>
      </c>
      <c r="AJ1067" s="21">
        <v>0</v>
      </c>
      <c r="AK1067" s="21">
        <v>18000000</v>
      </c>
      <c r="AL1067" s="21">
        <v>18000000</v>
      </c>
      <c r="AM1067" s="21">
        <v>18000000</v>
      </c>
      <c r="AN1067" s="21">
        <v>18000000</v>
      </c>
      <c r="AO1067" s="21">
        <v>0</v>
      </c>
      <c r="AP1067" s="21">
        <v>0</v>
      </c>
      <c r="AQ1067" s="21">
        <v>0</v>
      </c>
      <c r="AR1067" s="21">
        <v>0</v>
      </c>
    </row>
    <row r="1068" spans="8:44" ht="78" x14ac:dyDescent="0.35">
      <c r="H1068" s="16" t="str">
        <f xml:space="preserve"> _xll.EPMOlapMemberO("[CONTRATO].[PARENTH1].[C20852024]","","C20852024","","000;001")</f>
        <v>C20852024</v>
      </c>
      <c r="I1068" s="16" t="str">
        <f xml:space="preserve"> _xll.EPMOlapMemberO("[AREA].[PARENTH1].[10000000095005]","","Gcia. Talento Humano","","000;001")</f>
        <v>Gcia. Talento Humano</v>
      </c>
      <c r="J1068" s="22" t="str">
        <f xml:space="preserve"> _xll.EPMOlapMemberO("[RUBRO].[PARENTH2].[5120430008]","","BONO JULIO PACTO COLECTIVO 2024-2027","","000;001")</f>
        <v>BONO JULIO PACTO COLECTIVO 2024-2027</v>
      </c>
      <c r="K1068" s="37" t="s">
        <v>3390</v>
      </c>
      <c r="L1068" s="37" t="s">
        <v>40</v>
      </c>
      <c r="M1068" s="38" t="s">
        <v>2457</v>
      </c>
      <c r="N1068" s="37" t="s">
        <v>2489</v>
      </c>
      <c r="O1068" s="37" t="s">
        <v>3391</v>
      </c>
      <c r="P1068" s="38" t="s">
        <v>2870</v>
      </c>
      <c r="Q1068" s="38" t="s">
        <v>3249</v>
      </c>
      <c r="R1068" s="37" t="s">
        <v>40</v>
      </c>
      <c r="S1068" s="37" t="s">
        <v>940</v>
      </c>
      <c r="T1068" s="37" t="s">
        <v>35</v>
      </c>
      <c r="U1068" s="37" t="s">
        <v>3392</v>
      </c>
      <c r="V1068" s="37" t="s">
        <v>2462</v>
      </c>
      <c r="W1068" s="37" t="s">
        <v>52</v>
      </c>
      <c r="X1068" s="37" t="s">
        <v>68</v>
      </c>
      <c r="Y1068" s="37" t="s">
        <v>3393</v>
      </c>
      <c r="Z1068" s="39" t="s">
        <v>68</v>
      </c>
      <c r="AA1068" s="40">
        <v>0</v>
      </c>
      <c r="AB1068" s="39">
        <v>1171170000</v>
      </c>
      <c r="AC1068" s="41">
        <v>0</v>
      </c>
      <c r="AD1068" s="41">
        <v>0</v>
      </c>
      <c r="AE1068" s="41">
        <v>0</v>
      </c>
      <c r="AF1068" s="41">
        <v>0</v>
      </c>
      <c r="AG1068" s="41">
        <v>0</v>
      </c>
      <c r="AH1068" s="41">
        <v>0</v>
      </c>
      <c r="AI1068" s="41">
        <v>0</v>
      </c>
      <c r="AJ1068" s="41">
        <v>1171170000</v>
      </c>
      <c r="AK1068" s="41">
        <v>0</v>
      </c>
      <c r="AL1068" s="41">
        <v>0</v>
      </c>
      <c r="AM1068" s="41">
        <v>0</v>
      </c>
      <c r="AN1068" s="41">
        <v>0</v>
      </c>
      <c r="AO1068" s="41">
        <v>0</v>
      </c>
      <c r="AP1068" s="41">
        <v>0</v>
      </c>
      <c r="AQ1068" s="41">
        <v>0</v>
      </c>
      <c r="AR1068" s="41">
        <v>0</v>
      </c>
    </row>
    <row r="1069" spans="8:44" ht="43.5" x14ac:dyDescent="0.35">
      <c r="K1069" s="42" t="s">
        <v>3394</v>
      </c>
      <c r="L1069" s="43"/>
      <c r="M1069" s="44" t="s">
        <v>3395</v>
      </c>
      <c r="N1069" s="43"/>
      <c r="O1069" s="43"/>
      <c r="P1069" s="45"/>
      <c r="Q1069" s="44" t="s">
        <v>3396</v>
      </c>
      <c r="R1069" s="48">
        <v>93141808</v>
      </c>
      <c r="S1069" s="46">
        <v>45538</v>
      </c>
      <c r="T1069" s="46">
        <v>45657</v>
      </c>
      <c r="U1069" s="43"/>
      <c r="V1069" s="43"/>
      <c r="W1069" s="18" t="s">
        <v>3397</v>
      </c>
      <c r="X1069" s="43"/>
      <c r="Y1069" s="43"/>
      <c r="Z1069" s="43"/>
      <c r="AA1069" s="43"/>
      <c r="AB1069" s="47" t="s">
        <v>3398</v>
      </c>
      <c r="AC1069" s="43"/>
      <c r="AD1069" s="43"/>
      <c r="AE1069" s="43"/>
      <c r="AF1069" s="43"/>
      <c r="AG1069" s="43"/>
      <c r="AH1069" s="43"/>
      <c r="AI1069" s="43"/>
      <c r="AJ1069" s="43"/>
      <c r="AK1069" s="43"/>
      <c r="AL1069" s="43"/>
      <c r="AM1069" s="43"/>
      <c r="AN1069" s="43"/>
      <c r="AO1069" s="43"/>
      <c r="AP1069" s="43"/>
      <c r="AQ1069" s="43"/>
      <c r="AR1069" s="43"/>
    </row>
    <row r="1070" spans="8:44" x14ac:dyDescent="0.35">
      <c r="AL1070" s="4"/>
      <c r="AM1070" s="4"/>
      <c r="AN1070" s="4"/>
      <c r="AO1070" s="4"/>
      <c r="AP1070" s="4"/>
      <c r="AQ1070" s="4"/>
      <c r="AR1070" s="4"/>
    </row>
    <row r="1071" spans="8:44" x14ac:dyDescent="0.35">
      <c r="AB1071" s="33"/>
      <c r="AL1071" s="2"/>
      <c r="AM1071" s="2"/>
      <c r="AN1071" s="2"/>
      <c r="AO1071" s="2"/>
      <c r="AP1071" s="2"/>
      <c r="AQ1071" s="2"/>
      <c r="AR1071" s="2"/>
    </row>
    <row r="1072" spans="8:44" x14ac:dyDescent="0.35">
      <c r="AL1072" s="2"/>
      <c r="AM1072" s="2"/>
      <c r="AN1072" s="2"/>
      <c r="AO1072" s="2"/>
      <c r="AP1072" s="2"/>
      <c r="AQ1072" s="2"/>
      <c r="AR1072" s="2"/>
    </row>
    <row r="1073" spans="38:44" x14ac:dyDescent="0.35">
      <c r="AL1073" s="2"/>
      <c r="AM1073" s="2"/>
      <c r="AN1073" s="2"/>
      <c r="AO1073" s="2"/>
      <c r="AP1073" s="2"/>
      <c r="AQ1073" s="2"/>
      <c r="AR1073" s="2"/>
    </row>
    <row r="1074" spans="38:44" x14ac:dyDescent="0.35">
      <c r="AL1074" s="2"/>
      <c r="AM1074" s="2"/>
      <c r="AN1074" s="2"/>
      <c r="AO1074" s="2"/>
      <c r="AP1074" s="2"/>
      <c r="AQ1074" s="2"/>
      <c r="AR1074" s="2"/>
    </row>
    <row r="1075" spans="38:44" x14ac:dyDescent="0.35">
      <c r="AL1075" s="2"/>
      <c r="AM1075" s="2"/>
      <c r="AN1075" s="2"/>
      <c r="AO1075" s="2"/>
      <c r="AP1075" s="2"/>
      <c r="AQ1075" s="2"/>
      <c r="AR1075" s="2"/>
    </row>
    <row r="1076" spans="38:44" x14ac:dyDescent="0.35">
      <c r="AL1076" s="2"/>
      <c r="AM1076" s="2"/>
      <c r="AN1076" s="2"/>
      <c r="AO1076" s="2"/>
      <c r="AP1076" s="2"/>
      <c r="AQ1076" s="2"/>
      <c r="AR1076" s="2"/>
    </row>
    <row r="1077" spans="38:44" x14ac:dyDescent="0.35">
      <c r="AL1077" s="2"/>
      <c r="AM1077" s="2"/>
      <c r="AN1077" s="2"/>
      <c r="AO1077" s="2"/>
      <c r="AP1077" s="2"/>
      <c r="AQ1077" s="2"/>
      <c r="AR1077" s="2"/>
    </row>
    <row r="1078" spans="38:44" x14ac:dyDescent="0.35">
      <c r="AL1078" s="2"/>
      <c r="AM1078" s="2"/>
      <c r="AN1078" s="2"/>
      <c r="AO1078" s="2"/>
      <c r="AP1078" s="2"/>
      <c r="AQ1078" s="2"/>
      <c r="AR1078" s="2"/>
    </row>
    <row r="1079" spans="38:44" x14ac:dyDescent="0.35">
      <c r="AL1079" s="2"/>
      <c r="AM1079" s="2"/>
      <c r="AN1079" s="2"/>
      <c r="AO1079" s="2"/>
      <c r="AP1079" s="2"/>
      <c r="AQ1079" s="2"/>
      <c r="AR1079" s="2"/>
    </row>
    <row r="1080" spans="38:44" x14ac:dyDescent="0.35">
      <c r="AL1080" s="2"/>
      <c r="AM1080" s="2"/>
      <c r="AN1080" s="2"/>
      <c r="AO1080" s="2"/>
      <c r="AP1080" s="2"/>
      <c r="AQ1080" s="2"/>
      <c r="AR1080" s="2"/>
    </row>
    <row r="1081" spans="38:44" x14ac:dyDescent="0.35">
      <c r="AL1081" s="2"/>
      <c r="AM1081" s="2"/>
      <c r="AN1081" s="2"/>
      <c r="AO1081" s="2"/>
      <c r="AP1081" s="2"/>
      <c r="AQ1081" s="2"/>
      <c r="AR1081" s="2"/>
    </row>
    <row r="1082" spans="38:44" x14ac:dyDescent="0.35">
      <c r="AL1082" s="2"/>
      <c r="AM1082" s="2"/>
      <c r="AN1082" s="2"/>
      <c r="AO1082" s="2"/>
      <c r="AP1082" s="2"/>
      <c r="AQ1082" s="2"/>
      <c r="AR1082" s="2"/>
    </row>
    <row r="1083" spans="38:44" x14ac:dyDescent="0.35">
      <c r="AL1083" s="2"/>
      <c r="AM1083" s="2"/>
      <c r="AN1083" s="2"/>
      <c r="AO1083" s="2"/>
      <c r="AP1083" s="2"/>
      <c r="AQ1083" s="2"/>
      <c r="AR1083" s="2"/>
    </row>
    <row r="1084" spans="38:44" x14ac:dyDescent="0.35">
      <c r="AL1084" s="2"/>
      <c r="AM1084" s="2"/>
      <c r="AN1084" s="2"/>
      <c r="AO1084" s="2"/>
      <c r="AP1084" s="2"/>
      <c r="AQ1084" s="2"/>
      <c r="AR1084" s="2"/>
    </row>
    <row r="1085" spans="38:44" x14ac:dyDescent="0.35">
      <c r="AL1085" s="2"/>
      <c r="AM1085" s="2"/>
      <c r="AN1085" s="2"/>
      <c r="AO1085" s="2"/>
      <c r="AP1085" s="2"/>
      <c r="AQ1085" s="2"/>
      <c r="AR1085" s="2"/>
    </row>
    <row r="1086" spans="38:44" x14ac:dyDescent="0.35">
      <c r="AL1086" s="2"/>
      <c r="AM1086" s="2"/>
      <c r="AN1086" s="2"/>
      <c r="AO1086" s="2"/>
      <c r="AP1086" s="2"/>
      <c r="AQ1086" s="2"/>
      <c r="AR1086" s="2"/>
    </row>
    <row r="1087" spans="38:44" x14ac:dyDescent="0.35">
      <c r="AL1087" s="2"/>
      <c r="AM1087" s="2"/>
      <c r="AN1087" s="2"/>
      <c r="AO1087" s="2"/>
      <c r="AP1087" s="2"/>
      <c r="AQ1087" s="2"/>
      <c r="AR1087" s="2"/>
    </row>
    <row r="1088" spans="38:44" x14ac:dyDescent="0.35">
      <c r="AL1088" s="2"/>
      <c r="AM1088" s="2"/>
      <c r="AN1088" s="2"/>
      <c r="AO1088" s="2"/>
      <c r="AP1088" s="2"/>
      <c r="AQ1088" s="2"/>
      <c r="AR1088" s="2"/>
    </row>
    <row r="1089" spans="38:44" x14ac:dyDescent="0.35">
      <c r="AL1089" s="2"/>
      <c r="AM1089" s="2"/>
      <c r="AN1089" s="2"/>
      <c r="AO1089" s="2"/>
      <c r="AP1089" s="2"/>
      <c r="AQ1089" s="2"/>
      <c r="AR1089" s="2"/>
    </row>
    <row r="1090" spans="38:44" x14ac:dyDescent="0.35">
      <c r="AL1090" s="2"/>
      <c r="AM1090" s="2"/>
      <c r="AN1090" s="2"/>
      <c r="AO1090" s="2"/>
      <c r="AP1090" s="2"/>
      <c r="AQ1090" s="2"/>
      <c r="AR1090" s="2"/>
    </row>
    <row r="1091" spans="38:44" x14ac:dyDescent="0.35">
      <c r="AL1091" s="2"/>
      <c r="AM1091" s="2"/>
      <c r="AN1091" s="2"/>
      <c r="AO1091" s="2"/>
      <c r="AP1091" s="2"/>
      <c r="AQ1091" s="2"/>
      <c r="AR1091" s="2"/>
    </row>
    <row r="1092" spans="38:44" x14ac:dyDescent="0.35">
      <c r="AL1092" s="2"/>
      <c r="AM1092" s="2"/>
      <c r="AN1092" s="2"/>
      <c r="AO1092" s="2"/>
      <c r="AP1092" s="2"/>
      <c r="AQ1092" s="2"/>
      <c r="AR1092" s="2"/>
    </row>
    <row r="1093" spans="38:44" x14ac:dyDescent="0.35">
      <c r="AL1093" s="2"/>
      <c r="AM1093" s="2"/>
      <c r="AN1093" s="2"/>
      <c r="AO1093" s="2"/>
      <c r="AP1093" s="2"/>
      <c r="AQ1093" s="2"/>
      <c r="AR1093" s="2"/>
    </row>
    <row r="1094" spans="38:44" x14ac:dyDescent="0.35">
      <c r="AL1094" s="2"/>
      <c r="AM1094" s="2"/>
      <c r="AN1094" s="2"/>
      <c r="AO1094" s="2"/>
      <c r="AP1094" s="2"/>
      <c r="AQ1094" s="2"/>
      <c r="AR1094" s="2"/>
    </row>
    <row r="1095" spans="38:44" x14ac:dyDescent="0.35">
      <c r="AL1095" s="2"/>
      <c r="AM1095" s="2"/>
      <c r="AN1095" s="2"/>
      <c r="AO1095" s="2"/>
      <c r="AP1095" s="2"/>
      <c r="AQ1095" s="2"/>
      <c r="AR1095" s="2"/>
    </row>
    <row r="1096" spans="38:44" x14ac:dyDescent="0.35">
      <c r="AL1096" s="2"/>
      <c r="AM1096" s="2"/>
      <c r="AN1096" s="2"/>
      <c r="AO1096" s="2"/>
      <c r="AP1096" s="2"/>
      <c r="AQ1096" s="2"/>
      <c r="AR1096" s="2"/>
    </row>
    <row r="1097" spans="38:44" x14ac:dyDescent="0.35">
      <c r="AL1097" s="2"/>
      <c r="AM1097" s="2"/>
      <c r="AN1097" s="2"/>
      <c r="AO1097" s="2"/>
      <c r="AP1097" s="2"/>
      <c r="AQ1097" s="2"/>
      <c r="AR1097" s="2"/>
    </row>
    <row r="1098" spans="38:44" x14ac:dyDescent="0.35">
      <c r="AL1098" s="2"/>
      <c r="AM1098" s="2"/>
      <c r="AN1098" s="2"/>
      <c r="AO1098" s="2"/>
      <c r="AP1098" s="2"/>
      <c r="AQ1098" s="2"/>
      <c r="AR1098" s="2"/>
    </row>
    <row r="1099" spans="38:44" x14ac:dyDescent="0.35">
      <c r="AL1099" s="2"/>
      <c r="AM1099" s="2"/>
      <c r="AN1099" s="2"/>
      <c r="AO1099" s="2"/>
      <c r="AP1099" s="2"/>
      <c r="AQ1099" s="2"/>
      <c r="AR1099" s="2"/>
    </row>
    <row r="1100" spans="38:44" x14ac:dyDescent="0.35">
      <c r="AL1100" s="2"/>
      <c r="AM1100" s="2"/>
      <c r="AN1100" s="2"/>
      <c r="AO1100" s="2"/>
      <c r="AP1100" s="2"/>
      <c r="AQ1100" s="2"/>
      <c r="AR1100" s="2"/>
    </row>
    <row r="1101" spans="38:44" x14ac:dyDescent="0.35">
      <c r="AL1101" s="2"/>
      <c r="AM1101" s="2"/>
      <c r="AN1101" s="2"/>
      <c r="AO1101" s="2"/>
      <c r="AP1101" s="2"/>
      <c r="AQ1101" s="2"/>
      <c r="AR1101" s="2"/>
    </row>
    <row r="1102" spans="38:44" x14ac:dyDescent="0.35">
      <c r="AL1102" s="2"/>
      <c r="AM1102" s="2"/>
      <c r="AN1102" s="2"/>
      <c r="AO1102" s="2"/>
      <c r="AP1102" s="2"/>
      <c r="AQ1102" s="2"/>
      <c r="AR1102" s="2"/>
    </row>
    <row r="1103" spans="38:44" x14ac:dyDescent="0.35">
      <c r="AL1103" s="2"/>
      <c r="AM1103" s="2"/>
      <c r="AN1103" s="2"/>
      <c r="AO1103" s="2"/>
      <c r="AP1103" s="2"/>
      <c r="AQ1103" s="2"/>
      <c r="AR1103" s="2"/>
    </row>
    <row r="1104" spans="38:44" x14ac:dyDescent="0.35">
      <c r="AL1104" s="2"/>
      <c r="AM1104" s="2"/>
      <c r="AN1104" s="2"/>
      <c r="AO1104" s="2"/>
      <c r="AP1104" s="2"/>
      <c r="AQ1104" s="2"/>
      <c r="AR1104" s="2"/>
    </row>
    <row r="1105" spans="38:44" x14ac:dyDescent="0.35">
      <c r="AL1105" s="2"/>
      <c r="AM1105" s="2"/>
      <c r="AN1105" s="2"/>
      <c r="AO1105" s="2"/>
      <c r="AP1105" s="2"/>
      <c r="AQ1105" s="2"/>
      <c r="AR1105" s="2"/>
    </row>
    <row r="1106" spans="38:44" x14ac:dyDescent="0.35">
      <c r="AL1106" s="2"/>
      <c r="AM1106" s="2"/>
      <c r="AN1106" s="2"/>
      <c r="AO1106" s="2"/>
      <c r="AP1106" s="2"/>
      <c r="AQ1106" s="2"/>
      <c r="AR1106" s="2"/>
    </row>
    <row r="1107" spans="38:44" x14ac:dyDescent="0.35">
      <c r="AL1107" s="2"/>
      <c r="AM1107" s="2"/>
      <c r="AN1107" s="2"/>
      <c r="AO1107" s="2"/>
      <c r="AP1107" s="2"/>
      <c r="AQ1107" s="2"/>
      <c r="AR1107" s="2"/>
    </row>
    <row r="1108" spans="38:44" x14ac:dyDescent="0.35">
      <c r="AL1108" s="2"/>
      <c r="AM1108" s="2"/>
      <c r="AN1108" s="2"/>
      <c r="AO1108" s="2"/>
      <c r="AP1108" s="2"/>
      <c r="AQ1108" s="2"/>
      <c r="AR1108" s="2"/>
    </row>
    <row r="1109" spans="38:44" x14ac:dyDescent="0.35">
      <c r="AL1109" s="2"/>
      <c r="AM1109" s="2"/>
      <c r="AN1109" s="2"/>
      <c r="AO1109" s="2"/>
      <c r="AP1109" s="2"/>
      <c r="AQ1109" s="2"/>
      <c r="AR1109" s="2"/>
    </row>
    <row r="1110" spans="38:44" x14ac:dyDescent="0.35">
      <c r="AL1110" s="2"/>
      <c r="AM1110" s="2"/>
      <c r="AN1110" s="2"/>
      <c r="AO1110" s="2"/>
      <c r="AP1110" s="2"/>
      <c r="AQ1110" s="2"/>
      <c r="AR1110" s="2"/>
    </row>
    <row r="1111" spans="38:44" x14ac:dyDescent="0.35">
      <c r="AL1111" s="2"/>
      <c r="AM1111" s="2"/>
      <c r="AN1111" s="2"/>
      <c r="AO1111" s="2"/>
      <c r="AP1111" s="2"/>
      <c r="AQ1111" s="2"/>
      <c r="AR1111" s="2"/>
    </row>
    <row r="1112" spans="38:44" x14ac:dyDescent="0.35">
      <c r="AL1112" s="2"/>
      <c r="AM1112" s="2"/>
      <c r="AN1112" s="2"/>
      <c r="AO1112" s="2"/>
      <c r="AP1112" s="2"/>
      <c r="AQ1112" s="2"/>
      <c r="AR1112" s="2"/>
    </row>
    <row r="1113" spans="38:44" x14ac:dyDescent="0.35">
      <c r="AL1113" s="2"/>
      <c r="AM1113" s="2"/>
      <c r="AN1113" s="2"/>
      <c r="AO1113" s="2"/>
      <c r="AP1113" s="2"/>
      <c r="AQ1113" s="2"/>
      <c r="AR1113" s="2"/>
    </row>
    <row r="1114" spans="38:44" x14ac:dyDescent="0.35">
      <c r="AL1114" s="2"/>
      <c r="AM1114" s="2"/>
      <c r="AN1114" s="2"/>
      <c r="AO1114" s="2"/>
      <c r="AP1114" s="2"/>
      <c r="AQ1114" s="2"/>
      <c r="AR1114" s="2"/>
    </row>
    <row r="1115" spans="38:44" x14ac:dyDescent="0.35">
      <c r="AL1115" s="2"/>
      <c r="AM1115" s="2"/>
      <c r="AN1115" s="2"/>
      <c r="AO1115" s="2"/>
      <c r="AP1115" s="2"/>
      <c r="AQ1115" s="2"/>
      <c r="AR1115" s="2"/>
    </row>
    <row r="1116" spans="38:44" x14ac:dyDescent="0.35">
      <c r="AL1116" s="2"/>
      <c r="AM1116" s="2"/>
      <c r="AN1116" s="2"/>
      <c r="AO1116" s="2"/>
      <c r="AP1116" s="2"/>
      <c r="AQ1116" s="2"/>
      <c r="AR1116" s="2"/>
    </row>
    <row r="1117" spans="38:44" x14ac:dyDescent="0.35">
      <c r="AL1117" s="2"/>
      <c r="AM1117" s="2"/>
      <c r="AN1117" s="2"/>
      <c r="AO1117" s="2"/>
      <c r="AP1117" s="2"/>
      <c r="AQ1117" s="2"/>
      <c r="AR1117" s="2"/>
    </row>
    <row r="1118" spans="38:44" x14ac:dyDescent="0.35">
      <c r="AL1118" s="2"/>
      <c r="AM1118" s="2"/>
      <c r="AN1118" s="2"/>
      <c r="AO1118" s="2"/>
      <c r="AP1118" s="2"/>
      <c r="AQ1118" s="2"/>
      <c r="AR1118" s="2"/>
    </row>
    <row r="1119" spans="38:44" x14ac:dyDescent="0.35">
      <c r="AL1119" s="2"/>
      <c r="AM1119" s="2"/>
      <c r="AN1119" s="2"/>
      <c r="AO1119" s="2"/>
      <c r="AP1119" s="2"/>
      <c r="AQ1119" s="2"/>
      <c r="AR1119" s="2"/>
    </row>
    <row r="1120" spans="38:44" x14ac:dyDescent="0.35">
      <c r="AL1120" s="2"/>
      <c r="AM1120" s="2"/>
      <c r="AN1120" s="2"/>
      <c r="AO1120" s="2"/>
      <c r="AP1120" s="2"/>
      <c r="AQ1120" s="2"/>
      <c r="AR1120" s="2"/>
    </row>
    <row r="1121" spans="38:44" x14ac:dyDescent="0.35">
      <c r="AL1121" s="2"/>
      <c r="AM1121" s="2"/>
      <c r="AN1121" s="2"/>
      <c r="AO1121" s="2"/>
      <c r="AP1121" s="2"/>
      <c r="AQ1121" s="2"/>
      <c r="AR1121" s="2"/>
    </row>
    <row r="1122" spans="38:44" x14ac:dyDescent="0.35">
      <c r="AL1122" s="2"/>
      <c r="AM1122" s="2"/>
      <c r="AN1122" s="2"/>
      <c r="AO1122" s="2"/>
      <c r="AP1122" s="2"/>
      <c r="AQ1122" s="2"/>
      <c r="AR1122" s="2"/>
    </row>
    <row r="1123" spans="38:44" x14ac:dyDescent="0.35">
      <c r="AL1123" s="2"/>
      <c r="AM1123" s="2"/>
      <c r="AN1123" s="2"/>
      <c r="AO1123" s="2"/>
      <c r="AP1123" s="2"/>
      <c r="AQ1123" s="2"/>
      <c r="AR1123" s="2"/>
    </row>
    <row r="1124" spans="38:44" x14ac:dyDescent="0.35">
      <c r="AL1124" s="2"/>
      <c r="AM1124" s="2"/>
      <c r="AN1124" s="2"/>
      <c r="AO1124" s="2"/>
      <c r="AP1124" s="2"/>
      <c r="AQ1124" s="2"/>
      <c r="AR1124" s="2"/>
    </row>
    <row r="1125" spans="38:44" x14ac:dyDescent="0.35">
      <c r="AL1125" s="2"/>
      <c r="AM1125" s="2"/>
      <c r="AN1125" s="2"/>
      <c r="AO1125" s="2"/>
      <c r="AP1125" s="2"/>
      <c r="AQ1125" s="2"/>
      <c r="AR1125" s="2"/>
    </row>
    <row r="1126" spans="38:44" x14ac:dyDescent="0.35">
      <c r="AL1126" s="2"/>
      <c r="AM1126" s="2"/>
      <c r="AN1126" s="2"/>
      <c r="AO1126" s="2"/>
      <c r="AP1126" s="2"/>
      <c r="AQ1126" s="2"/>
      <c r="AR1126" s="2"/>
    </row>
    <row r="1127" spans="38:44" x14ac:dyDescent="0.35">
      <c r="AL1127" s="2"/>
      <c r="AM1127" s="2"/>
      <c r="AN1127" s="2"/>
      <c r="AO1127" s="2"/>
      <c r="AP1127" s="2"/>
      <c r="AQ1127" s="2"/>
      <c r="AR1127" s="2"/>
    </row>
    <row r="1128" spans="38:44" x14ac:dyDescent="0.35">
      <c r="AL1128" s="2"/>
      <c r="AM1128" s="2"/>
      <c r="AN1128" s="2"/>
      <c r="AO1128" s="2"/>
      <c r="AP1128" s="2"/>
      <c r="AQ1128" s="2"/>
      <c r="AR1128" s="2"/>
    </row>
    <row r="1129" spans="38:44" x14ac:dyDescent="0.35">
      <c r="AL1129" s="2"/>
      <c r="AM1129" s="2"/>
      <c r="AN1129" s="2"/>
      <c r="AO1129" s="2"/>
      <c r="AP1129" s="2"/>
      <c r="AQ1129" s="2"/>
      <c r="AR1129" s="2"/>
    </row>
    <row r="1130" spans="38:44" x14ac:dyDescent="0.35">
      <c r="AL1130" s="2"/>
      <c r="AM1130" s="2"/>
      <c r="AN1130" s="2"/>
      <c r="AO1130" s="2"/>
      <c r="AP1130" s="2"/>
      <c r="AQ1130" s="2"/>
      <c r="AR1130" s="2"/>
    </row>
    <row r="1131" spans="38:44" x14ac:dyDescent="0.35">
      <c r="AL1131" s="2"/>
      <c r="AM1131" s="2"/>
      <c r="AN1131" s="2"/>
      <c r="AO1131" s="2"/>
      <c r="AP1131" s="2"/>
      <c r="AQ1131" s="2"/>
      <c r="AR1131" s="2"/>
    </row>
    <row r="1132" spans="38:44" x14ac:dyDescent="0.35">
      <c r="AL1132" s="2"/>
      <c r="AM1132" s="2"/>
      <c r="AN1132" s="2"/>
      <c r="AO1132" s="2"/>
      <c r="AP1132" s="2"/>
      <c r="AQ1132" s="2"/>
      <c r="AR1132" s="2"/>
    </row>
    <row r="1133" spans="38:44" x14ac:dyDescent="0.35">
      <c r="AL1133" s="2"/>
      <c r="AM1133" s="2"/>
      <c r="AN1133" s="2"/>
      <c r="AO1133" s="2"/>
      <c r="AP1133" s="2"/>
      <c r="AQ1133" s="2"/>
      <c r="AR1133" s="2"/>
    </row>
    <row r="1134" spans="38:44" x14ac:dyDescent="0.35">
      <c r="AL1134" s="2"/>
      <c r="AM1134" s="2"/>
      <c r="AN1134" s="2"/>
      <c r="AO1134" s="2"/>
      <c r="AP1134" s="2"/>
      <c r="AQ1134" s="2"/>
      <c r="AR1134" s="2"/>
    </row>
    <row r="1135" spans="38:44" x14ac:dyDescent="0.35">
      <c r="AL1135" s="2"/>
      <c r="AM1135" s="2"/>
      <c r="AN1135" s="2"/>
      <c r="AO1135" s="2"/>
      <c r="AP1135" s="2"/>
      <c r="AQ1135" s="2"/>
      <c r="AR1135" s="2"/>
    </row>
    <row r="1136" spans="38:44" x14ac:dyDescent="0.35">
      <c r="AL1136" s="2"/>
      <c r="AM1136" s="2"/>
      <c r="AN1136" s="2"/>
      <c r="AO1136" s="2"/>
      <c r="AP1136" s="2"/>
      <c r="AQ1136" s="2"/>
      <c r="AR1136" s="2"/>
    </row>
    <row r="1137" spans="38:44" x14ac:dyDescent="0.35">
      <c r="AL1137" s="2"/>
      <c r="AM1137" s="2"/>
      <c r="AN1137" s="2"/>
      <c r="AO1137" s="2"/>
      <c r="AP1137" s="2"/>
      <c r="AQ1137" s="2"/>
      <c r="AR1137" s="2"/>
    </row>
    <row r="1138" spans="38:44" x14ac:dyDescent="0.35">
      <c r="AL1138" s="2"/>
      <c r="AM1138" s="2"/>
      <c r="AN1138" s="2"/>
      <c r="AO1138" s="2"/>
      <c r="AP1138" s="2"/>
      <c r="AQ1138" s="2"/>
      <c r="AR1138" s="2"/>
    </row>
    <row r="1139" spans="38:44" x14ac:dyDescent="0.35">
      <c r="AL1139" s="2"/>
      <c r="AM1139" s="2"/>
      <c r="AN1139" s="2"/>
      <c r="AO1139" s="2"/>
      <c r="AP1139" s="2"/>
      <c r="AQ1139" s="2"/>
      <c r="AR1139" s="2"/>
    </row>
    <row r="1140" spans="38:44" x14ac:dyDescent="0.35">
      <c r="AL1140" s="2"/>
      <c r="AM1140" s="2"/>
      <c r="AN1140" s="2"/>
      <c r="AO1140" s="2"/>
      <c r="AP1140" s="2"/>
      <c r="AQ1140" s="2"/>
      <c r="AR1140" s="2"/>
    </row>
    <row r="1141" spans="38:44" x14ac:dyDescent="0.35">
      <c r="AL1141" s="2"/>
      <c r="AM1141" s="2"/>
      <c r="AN1141" s="2"/>
      <c r="AO1141" s="2"/>
      <c r="AP1141" s="2"/>
      <c r="AQ1141" s="2"/>
      <c r="AR1141" s="2"/>
    </row>
    <row r="1142" spans="38:44" x14ac:dyDescent="0.35">
      <c r="AL1142" s="2"/>
      <c r="AM1142" s="2"/>
      <c r="AN1142" s="2"/>
      <c r="AO1142" s="2"/>
      <c r="AP1142" s="2"/>
      <c r="AQ1142" s="2"/>
      <c r="AR1142" s="2"/>
    </row>
    <row r="1143" spans="38:44" x14ac:dyDescent="0.35">
      <c r="AL1143" s="2"/>
      <c r="AM1143" s="2"/>
      <c r="AN1143" s="2"/>
      <c r="AO1143" s="2"/>
      <c r="AP1143" s="2"/>
      <c r="AQ1143" s="2"/>
      <c r="AR1143" s="2"/>
    </row>
    <row r="1144" spans="38:44" x14ac:dyDescent="0.35">
      <c r="AL1144" s="2"/>
      <c r="AM1144" s="2"/>
      <c r="AN1144" s="2"/>
      <c r="AO1144" s="2"/>
      <c r="AP1144" s="2"/>
      <c r="AQ1144" s="2"/>
      <c r="AR1144" s="2"/>
    </row>
    <row r="1145" spans="38:44" x14ac:dyDescent="0.35">
      <c r="AL1145" s="2"/>
      <c r="AM1145" s="2"/>
      <c r="AN1145" s="2"/>
      <c r="AO1145" s="2"/>
      <c r="AP1145" s="2"/>
      <c r="AQ1145" s="2"/>
      <c r="AR1145" s="2"/>
    </row>
    <row r="1146" spans="38:44" x14ac:dyDescent="0.35">
      <c r="AL1146" s="2"/>
      <c r="AM1146" s="2"/>
      <c r="AN1146" s="2"/>
      <c r="AO1146" s="2"/>
      <c r="AP1146" s="2"/>
      <c r="AQ1146" s="2"/>
      <c r="AR1146" s="2"/>
    </row>
    <row r="1147" spans="38:44" x14ac:dyDescent="0.35">
      <c r="AL1147" s="2"/>
      <c r="AM1147" s="2"/>
      <c r="AN1147" s="2"/>
      <c r="AO1147" s="2"/>
      <c r="AP1147" s="2"/>
      <c r="AQ1147" s="2"/>
      <c r="AR1147" s="2"/>
    </row>
    <row r="1148" spans="38:44" x14ac:dyDescent="0.35">
      <c r="AL1148" s="2"/>
      <c r="AM1148" s="2"/>
      <c r="AN1148" s="2"/>
      <c r="AO1148" s="2"/>
      <c r="AP1148" s="2"/>
      <c r="AQ1148" s="2"/>
      <c r="AR1148" s="2"/>
    </row>
    <row r="1149" spans="38:44" x14ac:dyDescent="0.35">
      <c r="AL1149" s="2"/>
      <c r="AM1149" s="2"/>
      <c r="AN1149" s="2"/>
      <c r="AO1149" s="2"/>
      <c r="AP1149" s="2"/>
      <c r="AQ1149" s="2"/>
      <c r="AR1149" s="2"/>
    </row>
    <row r="1150" spans="38:44" x14ac:dyDescent="0.35">
      <c r="AL1150" s="2"/>
      <c r="AM1150" s="2"/>
      <c r="AN1150" s="2"/>
      <c r="AO1150" s="2"/>
      <c r="AP1150" s="2"/>
      <c r="AQ1150" s="2"/>
      <c r="AR1150" s="2"/>
    </row>
    <row r="1151" spans="38:44" x14ac:dyDescent="0.35">
      <c r="AL1151" s="2"/>
      <c r="AM1151" s="2"/>
      <c r="AN1151" s="2"/>
      <c r="AO1151" s="2"/>
      <c r="AP1151" s="2"/>
      <c r="AQ1151" s="2"/>
      <c r="AR1151" s="2"/>
    </row>
    <row r="1152" spans="38:44" x14ac:dyDescent="0.35">
      <c r="AL1152" s="2"/>
      <c r="AM1152" s="2"/>
      <c r="AN1152" s="2"/>
      <c r="AO1152" s="2"/>
      <c r="AP1152" s="2"/>
      <c r="AQ1152" s="2"/>
      <c r="AR1152" s="2"/>
    </row>
    <row r="1153" spans="38:44" x14ac:dyDescent="0.35">
      <c r="AL1153" s="2"/>
      <c r="AM1153" s="2"/>
      <c r="AN1153" s="2"/>
      <c r="AO1153" s="2"/>
      <c r="AP1153" s="2"/>
      <c r="AQ1153" s="2"/>
      <c r="AR1153" s="2"/>
    </row>
    <row r="1154" spans="38:44" x14ac:dyDescent="0.35">
      <c r="AL1154" s="2"/>
      <c r="AM1154" s="2"/>
      <c r="AN1154" s="2"/>
      <c r="AO1154" s="2"/>
      <c r="AP1154" s="2"/>
      <c r="AQ1154" s="2"/>
      <c r="AR1154" s="2"/>
    </row>
    <row r="1155" spans="38:44" x14ac:dyDescent="0.35">
      <c r="AL1155" s="2"/>
      <c r="AM1155" s="2"/>
      <c r="AN1155" s="2"/>
      <c r="AO1155" s="2"/>
      <c r="AP1155" s="2"/>
      <c r="AQ1155" s="2"/>
      <c r="AR1155" s="2"/>
    </row>
    <row r="1156" spans="38:44" x14ac:dyDescent="0.35">
      <c r="AL1156" s="2"/>
      <c r="AM1156" s="2"/>
      <c r="AN1156" s="2"/>
      <c r="AO1156" s="2"/>
      <c r="AP1156" s="2"/>
      <c r="AQ1156" s="2"/>
      <c r="AR1156" s="2"/>
    </row>
    <row r="1157" spans="38:44" x14ac:dyDescent="0.35">
      <c r="AL1157" s="2"/>
      <c r="AM1157" s="2"/>
      <c r="AN1157" s="2"/>
      <c r="AO1157" s="2"/>
      <c r="AP1157" s="2"/>
      <c r="AQ1157" s="2"/>
      <c r="AR1157" s="2"/>
    </row>
    <row r="1158" spans="38:44" x14ac:dyDescent="0.35">
      <c r="AL1158" s="2"/>
      <c r="AM1158" s="2"/>
      <c r="AN1158" s="2"/>
      <c r="AO1158" s="2"/>
      <c r="AP1158" s="2"/>
      <c r="AQ1158" s="2"/>
      <c r="AR1158" s="2"/>
    </row>
    <row r="1159" spans="38:44" x14ac:dyDescent="0.35">
      <c r="AL1159" s="2"/>
      <c r="AM1159" s="2"/>
      <c r="AN1159" s="2"/>
      <c r="AO1159" s="2"/>
      <c r="AP1159" s="2"/>
      <c r="AQ1159" s="2"/>
      <c r="AR1159" s="2"/>
    </row>
    <row r="1160" spans="38:44" x14ac:dyDescent="0.35">
      <c r="AL1160" s="2"/>
      <c r="AM1160" s="2"/>
      <c r="AN1160" s="2"/>
      <c r="AO1160" s="2"/>
      <c r="AP1160" s="2"/>
      <c r="AQ1160" s="2"/>
      <c r="AR1160" s="2"/>
    </row>
    <row r="1161" spans="38:44" x14ac:dyDescent="0.35">
      <c r="AL1161" s="2"/>
      <c r="AM1161" s="2"/>
      <c r="AN1161" s="2"/>
      <c r="AO1161" s="2"/>
      <c r="AP1161" s="2"/>
      <c r="AQ1161" s="2"/>
      <c r="AR1161" s="2"/>
    </row>
    <row r="1162" spans="38:44" x14ac:dyDescent="0.35">
      <c r="AL1162" s="2"/>
      <c r="AM1162" s="2"/>
      <c r="AN1162" s="2"/>
      <c r="AO1162" s="2"/>
      <c r="AP1162" s="2"/>
      <c r="AQ1162" s="2"/>
      <c r="AR1162" s="2"/>
    </row>
    <row r="1163" spans="38:44" x14ac:dyDescent="0.35">
      <c r="AL1163" s="2"/>
      <c r="AM1163" s="2"/>
      <c r="AN1163" s="2"/>
      <c r="AO1163" s="2"/>
      <c r="AP1163" s="2"/>
      <c r="AQ1163" s="2"/>
      <c r="AR1163" s="2"/>
    </row>
    <row r="1164" spans="38:44" x14ac:dyDescent="0.35">
      <c r="AL1164" s="2"/>
      <c r="AM1164" s="2"/>
      <c r="AN1164" s="2"/>
      <c r="AO1164" s="2"/>
      <c r="AP1164" s="2"/>
      <c r="AQ1164" s="2"/>
      <c r="AR1164" s="2"/>
    </row>
    <row r="1165" spans="38:44" x14ac:dyDescent="0.35">
      <c r="AL1165" s="2"/>
      <c r="AM1165" s="2"/>
      <c r="AN1165" s="2"/>
      <c r="AO1165" s="2"/>
      <c r="AP1165" s="2"/>
      <c r="AQ1165" s="2"/>
      <c r="AR1165" s="2"/>
    </row>
    <row r="1166" spans="38:44" x14ac:dyDescent="0.35">
      <c r="AL1166" s="2"/>
      <c r="AM1166" s="2"/>
      <c r="AN1166" s="2"/>
      <c r="AO1166" s="2"/>
      <c r="AP1166" s="2"/>
      <c r="AQ1166" s="2"/>
      <c r="AR1166" s="2"/>
    </row>
    <row r="1167" spans="38:44" x14ac:dyDescent="0.35">
      <c r="AL1167" s="2"/>
      <c r="AM1167" s="2"/>
      <c r="AN1167" s="2"/>
      <c r="AO1167" s="2"/>
      <c r="AP1167" s="2"/>
      <c r="AQ1167" s="2"/>
      <c r="AR1167" s="2"/>
    </row>
    <row r="1168" spans="38:44" x14ac:dyDescent="0.35">
      <c r="AL1168" s="2"/>
      <c r="AM1168" s="2"/>
      <c r="AN1168" s="2"/>
      <c r="AO1168" s="2"/>
      <c r="AP1168" s="2"/>
      <c r="AQ1168" s="2"/>
      <c r="AR1168" s="2"/>
    </row>
    <row r="1169" spans="38:44" x14ac:dyDescent="0.35">
      <c r="AL1169" s="2"/>
      <c r="AM1169" s="2"/>
      <c r="AN1169" s="2"/>
      <c r="AO1169" s="2"/>
      <c r="AP1169" s="2"/>
      <c r="AQ1169" s="2"/>
      <c r="AR1169" s="2"/>
    </row>
    <row r="1170" spans="38:44" x14ac:dyDescent="0.35">
      <c r="AL1170" s="2"/>
      <c r="AM1170" s="2"/>
      <c r="AN1170" s="2"/>
      <c r="AO1170" s="2"/>
      <c r="AP1170" s="2"/>
      <c r="AQ1170" s="2"/>
      <c r="AR1170" s="2"/>
    </row>
    <row r="1171" spans="38:44" x14ac:dyDescent="0.35">
      <c r="AL1171" s="2"/>
      <c r="AM1171" s="2"/>
      <c r="AN1171" s="2"/>
      <c r="AO1171" s="2"/>
      <c r="AP1171" s="2"/>
      <c r="AQ1171" s="2"/>
      <c r="AR1171" s="2"/>
    </row>
    <row r="1172" spans="38:44" x14ac:dyDescent="0.35">
      <c r="AL1172" s="2"/>
      <c r="AM1172" s="2"/>
      <c r="AN1172" s="2"/>
      <c r="AO1172" s="2"/>
      <c r="AP1172" s="2"/>
      <c r="AQ1172" s="2"/>
      <c r="AR1172" s="2"/>
    </row>
    <row r="1173" spans="38:44" x14ac:dyDescent="0.35">
      <c r="AL1173" s="2"/>
      <c r="AM1173" s="2"/>
      <c r="AN1173" s="2"/>
      <c r="AO1173" s="2"/>
      <c r="AP1173" s="2"/>
      <c r="AQ1173" s="2"/>
      <c r="AR1173" s="2"/>
    </row>
    <row r="1174" spans="38:44" x14ac:dyDescent="0.35">
      <c r="AL1174" s="2"/>
      <c r="AM1174" s="2"/>
      <c r="AN1174" s="2"/>
      <c r="AO1174" s="2"/>
      <c r="AP1174" s="2"/>
      <c r="AQ1174" s="2"/>
      <c r="AR1174" s="2"/>
    </row>
    <row r="1175" spans="38:44" x14ac:dyDescent="0.35">
      <c r="AL1175" s="2"/>
      <c r="AM1175" s="2"/>
      <c r="AN1175" s="2"/>
      <c r="AO1175" s="2"/>
      <c r="AP1175" s="2"/>
      <c r="AQ1175" s="2"/>
      <c r="AR1175" s="2"/>
    </row>
    <row r="1176" spans="38:44" x14ac:dyDescent="0.35">
      <c r="AL1176" s="2"/>
      <c r="AM1176" s="2"/>
      <c r="AN1176" s="2"/>
      <c r="AO1176" s="2"/>
      <c r="AP1176" s="2"/>
      <c r="AQ1176" s="2"/>
      <c r="AR1176" s="2"/>
    </row>
    <row r="1177" spans="38:44" x14ac:dyDescent="0.35">
      <c r="AL1177" s="2"/>
      <c r="AM1177" s="2"/>
      <c r="AN1177" s="2"/>
      <c r="AO1177" s="2"/>
      <c r="AP1177" s="2"/>
      <c r="AQ1177" s="2"/>
      <c r="AR1177" s="2"/>
    </row>
    <row r="1178" spans="38:44" x14ac:dyDescent="0.35">
      <c r="AL1178" s="2"/>
      <c r="AM1178" s="2"/>
      <c r="AN1178" s="2"/>
      <c r="AO1178" s="2"/>
      <c r="AP1178" s="2"/>
      <c r="AQ1178" s="2"/>
      <c r="AR1178" s="2"/>
    </row>
    <row r="1179" spans="38:44" x14ac:dyDescent="0.35">
      <c r="AL1179" s="2"/>
      <c r="AM1179" s="2"/>
      <c r="AN1179" s="2"/>
      <c r="AO1179" s="2"/>
      <c r="AP1179" s="2"/>
      <c r="AQ1179" s="2"/>
      <c r="AR1179" s="2"/>
    </row>
    <row r="1180" spans="38:44" x14ac:dyDescent="0.35">
      <c r="AL1180" s="2"/>
      <c r="AM1180" s="2"/>
      <c r="AN1180" s="2"/>
      <c r="AO1180" s="2"/>
      <c r="AP1180" s="2"/>
      <c r="AQ1180" s="2"/>
      <c r="AR1180" s="2"/>
    </row>
    <row r="1181" spans="38:44" x14ac:dyDescent="0.35">
      <c r="AL1181" s="2"/>
      <c r="AM1181" s="2"/>
      <c r="AN1181" s="2"/>
      <c r="AO1181" s="2"/>
      <c r="AP1181" s="2"/>
      <c r="AQ1181" s="2"/>
      <c r="AR1181" s="2"/>
    </row>
    <row r="1182" spans="38:44" x14ac:dyDescent="0.35">
      <c r="AL1182" s="2"/>
      <c r="AM1182" s="2"/>
      <c r="AN1182" s="2"/>
      <c r="AO1182" s="2"/>
      <c r="AP1182" s="2"/>
      <c r="AQ1182" s="2"/>
      <c r="AR1182" s="2"/>
    </row>
    <row r="1183" spans="38:44" x14ac:dyDescent="0.35">
      <c r="AL1183" s="2"/>
      <c r="AM1183" s="2"/>
      <c r="AN1183" s="2"/>
      <c r="AO1183" s="2"/>
      <c r="AP1183" s="2"/>
      <c r="AQ1183" s="2"/>
      <c r="AR1183" s="2"/>
    </row>
    <row r="1184" spans="38:44" x14ac:dyDescent="0.35">
      <c r="AL1184" s="2"/>
      <c r="AM1184" s="2"/>
      <c r="AN1184" s="2"/>
      <c r="AO1184" s="2"/>
      <c r="AP1184" s="2"/>
      <c r="AQ1184" s="2"/>
      <c r="AR1184" s="2"/>
    </row>
    <row r="1185" spans="38:44" x14ac:dyDescent="0.35">
      <c r="AL1185" s="2"/>
      <c r="AM1185" s="2"/>
      <c r="AN1185" s="2"/>
      <c r="AO1185" s="2"/>
      <c r="AP1185" s="2"/>
      <c r="AQ1185" s="2"/>
      <c r="AR1185" s="2"/>
    </row>
    <row r="1186" spans="38:44" x14ac:dyDescent="0.35">
      <c r="AL1186" s="2"/>
      <c r="AM1186" s="2"/>
      <c r="AN1186" s="2"/>
      <c r="AO1186" s="2"/>
      <c r="AP1186" s="2"/>
      <c r="AQ1186" s="2"/>
      <c r="AR1186" s="2"/>
    </row>
    <row r="1187" spans="38:44" x14ac:dyDescent="0.35">
      <c r="AL1187" s="2"/>
      <c r="AM1187" s="2"/>
      <c r="AN1187" s="2"/>
      <c r="AO1187" s="2"/>
      <c r="AP1187" s="2"/>
      <c r="AQ1187" s="2"/>
      <c r="AR1187" s="2"/>
    </row>
    <row r="1188" spans="38:44" x14ac:dyDescent="0.35">
      <c r="AL1188" s="2"/>
      <c r="AM1188" s="2"/>
      <c r="AN1188" s="2"/>
      <c r="AO1188" s="2"/>
      <c r="AP1188" s="2"/>
      <c r="AQ1188" s="2"/>
      <c r="AR1188" s="2"/>
    </row>
    <row r="1189" spans="38:44" x14ac:dyDescent="0.35">
      <c r="AL1189" s="2"/>
      <c r="AM1189" s="2"/>
      <c r="AN1189" s="2"/>
      <c r="AO1189" s="2"/>
      <c r="AP1189" s="2"/>
      <c r="AQ1189" s="2"/>
      <c r="AR1189" s="2"/>
    </row>
    <row r="1190" spans="38:44" x14ac:dyDescent="0.35">
      <c r="AL1190" s="2"/>
      <c r="AM1190" s="2"/>
      <c r="AN1190" s="2"/>
      <c r="AO1190" s="2"/>
      <c r="AP1190" s="2"/>
      <c r="AQ1190" s="2"/>
      <c r="AR1190" s="2"/>
    </row>
    <row r="1191" spans="38:44" x14ac:dyDescent="0.35">
      <c r="AL1191" s="2"/>
      <c r="AM1191" s="2"/>
      <c r="AN1191" s="2"/>
      <c r="AO1191" s="2"/>
      <c r="AP1191" s="2"/>
      <c r="AQ1191" s="2"/>
      <c r="AR1191" s="2"/>
    </row>
    <row r="1192" spans="38:44" x14ac:dyDescent="0.35">
      <c r="AL1192" s="2"/>
      <c r="AM1192" s="2"/>
      <c r="AN1192" s="2"/>
      <c r="AO1192" s="2"/>
      <c r="AP1192" s="2"/>
      <c r="AQ1192" s="2"/>
      <c r="AR1192" s="2"/>
    </row>
    <row r="1193" spans="38:44" x14ac:dyDescent="0.35">
      <c r="AL1193" s="2"/>
      <c r="AM1193" s="2"/>
      <c r="AN1193" s="2"/>
      <c r="AO1193" s="2"/>
      <c r="AP1193" s="2"/>
      <c r="AQ1193" s="2"/>
      <c r="AR1193" s="2"/>
    </row>
    <row r="1194" spans="38:44" x14ac:dyDescent="0.35">
      <c r="AL1194" s="2"/>
      <c r="AM1194" s="2"/>
      <c r="AN1194" s="2"/>
      <c r="AO1194" s="2"/>
      <c r="AP1194" s="2"/>
      <c r="AQ1194" s="2"/>
      <c r="AR1194" s="2"/>
    </row>
    <row r="1195" spans="38:44" x14ac:dyDescent="0.35">
      <c r="AL1195" s="2"/>
      <c r="AM1195" s="2"/>
      <c r="AN1195" s="2"/>
      <c r="AO1195" s="2"/>
      <c r="AP1195" s="2"/>
      <c r="AQ1195" s="2"/>
      <c r="AR1195" s="2"/>
    </row>
    <row r="1196" spans="38:44" x14ac:dyDescent="0.35">
      <c r="AL1196" s="2"/>
      <c r="AM1196" s="2"/>
      <c r="AN1196" s="2"/>
      <c r="AO1196" s="2"/>
      <c r="AP1196" s="2"/>
      <c r="AQ1196" s="2"/>
      <c r="AR1196" s="2"/>
    </row>
    <row r="1197" spans="38:44" x14ac:dyDescent="0.35">
      <c r="AL1197" s="2"/>
      <c r="AM1197" s="2"/>
      <c r="AN1197" s="2"/>
      <c r="AO1197" s="2"/>
      <c r="AP1197" s="2"/>
      <c r="AQ1197" s="2"/>
      <c r="AR1197" s="2"/>
    </row>
    <row r="1198" spans="38:44" x14ac:dyDescent="0.35">
      <c r="AL1198" s="2"/>
      <c r="AM1198" s="2"/>
      <c r="AN1198" s="2"/>
      <c r="AO1198" s="2"/>
      <c r="AP1198" s="2"/>
      <c r="AQ1198" s="2"/>
      <c r="AR1198" s="2"/>
    </row>
    <row r="1199" spans="38:44" x14ac:dyDescent="0.35">
      <c r="AL1199" s="2"/>
      <c r="AM1199" s="2"/>
      <c r="AN1199" s="2"/>
      <c r="AO1199" s="2"/>
      <c r="AP1199" s="2"/>
      <c r="AQ1199" s="2"/>
      <c r="AR1199" s="2"/>
    </row>
    <row r="1200" spans="38:44" x14ac:dyDescent="0.35">
      <c r="AL1200" s="2"/>
      <c r="AM1200" s="2"/>
      <c r="AN1200" s="2"/>
      <c r="AO1200" s="2"/>
      <c r="AP1200" s="2"/>
      <c r="AQ1200" s="2"/>
      <c r="AR1200" s="2"/>
    </row>
    <row r="1201" spans="38:44" x14ac:dyDescent="0.35">
      <c r="AL1201" s="2"/>
      <c r="AM1201" s="2"/>
      <c r="AN1201" s="2"/>
      <c r="AO1201" s="2"/>
      <c r="AP1201" s="2"/>
      <c r="AQ1201" s="2"/>
      <c r="AR1201" s="2"/>
    </row>
    <row r="1202" spans="38:44" x14ac:dyDescent="0.35">
      <c r="AL1202" s="2"/>
      <c r="AM1202" s="2"/>
      <c r="AN1202" s="2"/>
      <c r="AO1202" s="2"/>
      <c r="AP1202" s="2"/>
      <c r="AQ1202" s="2"/>
      <c r="AR1202" s="2"/>
    </row>
    <row r="1203" spans="38:44" x14ac:dyDescent="0.35">
      <c r="AL1203" s="2"/>
      <c r="AM1203" s="2"/>
      <c r="AN1203" s="2"/>
      <c r="AO1203" s="2"/>
      <c r="AP1203" s="2"/>
      <c r="AQ1203" s="2"/>
      <c r="AR1203" s="2"/>
    </row>
    <row r="1204" spans="38:44" x14ac:dyDescent="0.35">
      <c r="AL1204" s="2"/>
      <c r="AM1204" s="2"/>
      <c r="AN1204" s="2"/>
      <c r="AO1204" s="2"/>
      <c r="AP1204" s="2"/>
      <c r="AQ1204" s="2"/>
      <c r="AR1204" s="2"/>
    </row>
    <row r="1205" spans="38:44" x14ac:dyDescent="0.35">
      <c r="AL1205" s="2"/>
      <c r="AM1205" s="2"/>
      <c r="AN1205" s="2"/>
      <c r="AO1205" s="2"/>
      <c r="AP1205" s="2"/>
      <c r="AQ1205" s="2"/>
      <c r="AR1205" s="2"/>
    </row>
    <row r="1206" spans="38:44" x14ac:dyDescent="0.35">
      <c r="AL1206" s="2"/>
      <c r="AM1206" s="2"/>
      <c r="AN1206" s="2"/>
      <c r="AO1206" s="2"/>
      <c r="AP1206" s="2"/>
      <c r="AQ1206" s="2"/>
      <c r="AR1206" s="2"/>
    </row>
    <row r="1207" spans="38:44" x14ac:dyDescent="0.35">
      <c r="AL1207" s="2"/>
      <c r="AM1207" s="2"/>
      <c r="AN1207" s="2"/>
      <c r="AO1207" s="2"/>
      <c r="AP1207" s="2"/>
      <c r="AQ1207" s="2"/>
      <c r="AR1207" s="2"/>
    </row>
  </sheetData>
  <autoFilter ref="A24:BC24" xr:uid="{2F612059-3636-495F-A103-E7BEE9EEA3C0}"/>
  <mergeCells count="1">
    <mergeCell ref="O20:Q20"/>
  </mergeCells>
  <conditionalFormatting sqref="Q21">
    <cfRule type="iconSet" priority="1">
      <iconSet iconSet="3Symbols2" showValue="0">
        <cfvo type="percent" val="0"/>
        <cfvo type="num" val="0"/>
        <cfvo type="num" val="0" gte="0"/>
      </iconSet>
    </cfRule>
  </conditionalFormatting>
  <pageMargins left="0.7" right="0.7" top="0.75" bottom="0.75" header="0.3" footer="0.3"/>
  <drawing r:id="rId1"/>
  <legacyDrawing r:id="rId2"/>
  <controls>
    <mc:AlternateContent xmlns:mc="http://schemas.openxmlformats.org/markup-compatibility/2006">
      <mc:Choice Requires="x14">
        <control shapeId="1025" r:id="rId3" name="FPMExcelClientSheetOptionstb1">
          <controlPr defaultSize="0" autoLine="0" autoPict="0" r:id="rId4">
            <anchor moveWithCells="1" sizeWithCells="1">
              <from>
                <xdr:col>0</xdr:col>
                <xdr:colOff>0</xdr:colOff>
                <xdr:row>0</xdr:row>
                <xdr:rowOff>0</xdr:rowOff>
              </from>
              <to>
                <xdr:col>6</xdr:col>
                <xdr:colOff>152400</xdr:colOff>
                <xdr:row>0</xdr:row>
                <xdr:rowOff>0</xdr:rowOff>
              </to>
            </anchor>
          </controlPr>
        </control>
      </mc:Choice>
      <mc:Fallback>
        <control shapeId="1025" r:id="rId3" name="FPMExcelClientSheetOptionstb1"/>
      </mc:Fallback>
    </mc:AlternateContent>
    <mc:AlternateContent xmlns:mc="http://schemas.openxmlformats.org/markup-compatibility/2006">
      <mc:Choice Requires="x14">
        <control shapeId="1026" r:id="rId5" name="ConnectionDescriptorsInfotb1">
          <controlPr defaultSize="0" autoLine="0" autoPict="0" r:id="rId6">
            <anchor moveWithCells="1" sizeWithCells="1">
              <from>
                <xdr:col>0</xdr:col>
                <xdr:colOff>0</xdr:colOff>
                <xdr:row>0</xdr:row>
                <xdr:rowOff>0</xdr:rowOff>
              </from>
              <to>
                <xdr:col>6</xdr:col>
                <xdr:colOff>152400</xdr:colOff>
                <xdr:row>0</xdr:row>
                <xdr:rowOff>0</xdr:rowOff>
              </to>
            </anchor>
          </controlPr>
        </control>
      </mc:Choice>
      <mc:Fallback>
        <control shapeId="1026" r:id="rId5" name="ConnectionDescriptorsInfotb1"/>
      </mc:Fallback>
    </mc:AlternateContent>
    <mc:AlternateContent xmlns:mc="http://schemas.openxmlformats.org/markup-compatibility/2006">
      <mc:Choice Requires="x14">
        <control shapeId="1027" r:id="rId7" name="MultipleReportManagerInfotb1">
          <controlPr defaultSize="0" autoLine="0" autoPict="0" r:id="rId8">
            <anchor moveWithCells="1" sizeWithCells="1">
              <from>
                <xdr:col>0</xdr:col>
                <xdr:colOff>0</xdr:colOff>
                <xdr:row>0</xdr:row>
                <xdr:rowOff>0</xdr:rowOff>
              </from>
              <to>
                <xdr:col>6</xdr:col>
                <xdr:colOff>152400</xdr:colOff>
                <xdr:row>0</xdr:row>
                <xdr:rowOff>0</xdr:rowOff>
              </to>
            </anchor>
          </controlPr>
        </control>
      </mc:Choice>
      <mc:Fallback>
        <control shapeId="1027" r:id="rId7" name="MultipleReportManagerInfotb1"/>
      </mc:Fallback>
    </mc:AlternateContent>
    <mc:AlternateContent xmlns:mc="http://schemas.openxmlformats.org/markup-compatibility/2006">
      <mc:Choice Requires="x14">
        <control shapeId="1028" r:id="rId9" name="AnalyzerDynReport000tb1">
          <controlPr defaultSize="0" autoLine="0" r:id="rId10">
            <anchor moveWithCells="1" sizeWithCells="1">
              <from>
                <xdr:col>0</xdr:col>
                <xdr:colOff>0</xdr:colOff>
                <xdr:row>18</xdr:row>
                <xdr:rowOff>0</xdr:rowOff>
              </from>
              <to>
                <xdr:col>0</xdr:col>
                <xdr:colOff>0</xdr:colOff>
                <xdr:row>18</xdr:row>
                <xdr:rowOff>0</xdr:rowOff>
              </to>
            </anchor>
          </controlPr>
        </control>
      </mc:Choice>
      <mc:Fallback>
        <control shapeId="1028" r:id="rId9" name="AnalyzerDynReport000tb1"/>
      </mc:Fallback>
    </mc:AlternateContent>
    <mc:AlternateContent xmlns:mc="http://schemas.openxmlformats.org/markup-compatibility/2006">
      <mc:Choice Requires="x14">
        <control shapeId="1029" r:id="rId11" name="AnalyzerDynReport001tb1">
          <controlPr defaultSize="0" autoLine="0" r:id="rId12">
            <anchor moveWithCells="1" sizeWithCells="1">
              <from>
                <xdr:col>0</xdr:col>
                <xdr:colOff>0</xdr:colOff>
                <xdr:row>14</xdr:row>
                <xdr:rowOff>0</xdr:rowOff>
              </from>
              <to>
                <xdr:col>0</xdr:col>
                <xdr:colOff>0</xdr:colOff>
                <xdr:row>14</xdr:row>
                <xdr:rowOff>0</xdr:rowOff>
              </to>
            </anchor>
          </controlPr>
        </control>
      </mc:Choice>
      <mc:Fallback>
        <control shapeId="1029" r:id="rId11" name="AnalyzerDynReport001tb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Nicolas Martinez Benavides</dc:creator>
  <cp:keywords/>
  <dc:description/>
  <cp:lastModifiedBy>Miguel Rolando Molina Hernandez</cp:lastModifiedBy>
  <cp:revision/>
  <dcterms:created xsi:type="dcterms:W3CDTF">2024-08-14T14:08:47Z</dcterms:created>
  <dcterms:modified xsi:type="dcterms:W3CDTF">2024-09-10T16:38:32Z</dcterms:modified>
  <cp:category/>
  <cp:contentStatus/>
</cp:coreProperties>
</file>